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00" windowHeight="24030" tabRatio="604" activeTab="0"/>
  </bookViews>
  <sheets>
    <sheet name="Monthly_Pay" sheetId="1" r:id="rId1"/>
  </sheets>
  <definedNames>
    <definedName name="_xlnm.Print_Area" localSheetId="0">'Monthly_Pay'!$A$1:$O$92</definedName>
    <definedName name="_xlnm.Print_Titles" localSheetId="0">'Monthly_Pay'!$1:$3</definedName>
  </definedNames>
  <calcPr fullCalcOnLoad="1"/>
</workbook>
</file>

<file path=xl/sharedStrings.xml><?xml version="1.0" encoding="utf-8"?>
<sst xmlns="http://schemas.openxmlformats.org/spreadsheetml/2006/main" count="267" uniqueCount="182">
  <si>
    <t>S</t>
  </si>
  <si>
    <t>M</t>
  </si>
  <si>
    <t xml:space="preserve">Federal </t>
  </si>
  <si>
    <t>Exemptions</t>
  </si>
  <si>
    <t xml:space="preserve">State </t>
  </si>
  <si>
    <t>Income</t>
  </si>
  <si>
    <t>Income Taxes</t>
  </si>
  <si>
    <t>Taxes</t>
  </si>
  <si>
    <t>a)  Employee has no taxable fringe benefits, such as the imputed income on life insurance.</t>
  </si>
  <si>
    <t>a)  Health Insurance</t>
  </si>
  <si>
    <t>Annualized</t>
  </si>
  <si>
    <t>State Taxable</t>
  </si>
  <si>
    <t>f)  Commuter benefits</t>
  </si>
  <si>
    <t>Amount</t>
  </si>
  <si>
    <t>No</t>
  </si>
  <si>
    <t>**READ NOTES BEFORE USING CALCULATOR**</t>
  </si>
  <si>
    <t>Exemption</t>
  </si>
  <si>
    <t>State W/H</t>
  </si>
  <si>
    <t xml:space="preserve">State Deduction </t>
  </si>
  <si>
    <t xml:space="preserve">Change Federal </t>
  </si>
  <si>
    <t>Income Taxes W/H</t>
  </si>
  <si>
    <t>Change State</t>
  </si>
  <si>
    <t>Withholdings</t>
  </si>
  <si>
    <t>1)  Are you considering adding a non-tax dependent to your health insurance coverage?</t>
  </si>
  <si>
    <t>Response:</t>
  </si>
  <si>
    <t>If yes, within the box below, select either "1" or "2".  Select 1 if you are adding one non-tax dependent to coverage.  If adding more than 1 non-tax dependent to coverage, select 2.  If the answer above is no or you would like to remove all non-tax dependents, select "0".</t>
  </si>
  <si>
    <t>The following amounts are estimates:</t>
  </si>
  <si>
    <t>c)  Vision Insurance</t>
  </si>
  <si>
    <t>e)  Employee Reimbursement Account (ERA)</t>
  </si>
  <si>
    <t>Monthly Imputed Income Calculator</t>
  </si>
  <si>
    <t xml:space="preserve"> - Represents an input field</t>
  </si>
  <si>
    <t>Total Change in</t>
  </si>
  <si>
    <t>NT</t>
  </si>
  <si>
    <t>-WO</t>
  </si>
  <si>
    <t>EXEMPT</t>
  </si>
  <si>
    <t>b)  Anthem Dental Insurance</t>
  </si>
  <si>
    <t>g)  Parking fees</t>
  </si>
  <si>
    <t>u</t>
  </si>
  <si>
    <t></t>
  </si>
  <si>
    <t></t>
  </si>
  <si>
    <t></t>
  </si>
  <si>
    <t></t>
  </si>
  <si>
    <t></t>
  </si>
  <si>
    <t></t>
  </si>
  <si>
    <t></t>
  </si>
  <si>
    <t></t>
  </si>
  <si>
    <t></t>
  </si>
  <si>
    <t>Tax Bracket</t>
  </si>
  <si>
    <t>Employees are still required to pay State Income taxes based on the fair market value of the child's coverage if the child is considered a non-tax dependent for health insurance purposes. Employees are required to pay Federal Income, State Income, Social Security and Medicare taxes based on the fair market value of the child's coverage during the calendar year in which the child turns 27 if the child is considered a non-tax dependent for health insurance purposes.</t>
  </si>
  <si>
    <t># of Non-tax Dependents, excluding adult children</t>
  </si>
  <si>
    <t xml:space="preserve">Federal Taxable </t>
  </si>
  <si>
    <t>Add:  Federal</t>
  </si>
  <si>
    <t>Imputed Income</t>
  </si>
  <si>
    <t>Add: State</t>
  </si>
  <si>
    <r>
      <t>Note 1</t>
    </r>
    <r>
      <rPr>
        <sz val="12"/>
        <rFont val="Arial"/>
        <family val="2"/>
      </rPr>
      <t>:  This calculator can be used by U.S. Citizens and Resident Aliens with no tax treaty benefits.</t>
    </r>
  </si>
  <si>
    <r>
      <t>Note 2</t>
    </r>
    <r>
      <rPr>
        <sz val="12"/>
        <rFont val="Arial"/>
        <family val="2"/>
      </rPr>
      <t>:  To clear the contents of a cell, right-click on the cell and select "clear contents".</t>
    </r>
  </si>
  <si>
    <r>
      <t>Note 3</t>
    </r>
    <r>
      <rPr>
        <sz val="12"/>
        <rFont val="Arial"/>
        <family val="2"/>
      </rPr>
      <t>:  This calculator is to be used as an "estimate" of tax withholdings and may differ from actual withholdings.</t>
    </r>
  </si>
  <si>
    <r>
      <t>Note 4</t>
    </r>
    <r>
      <rPr>
        <sz val="12"/>
        <rFont val="Arial"/>
        <family val="2"/>
      </rPr>
      <t>:  This calculator assumes the following:</t>
    </r>
  </si>
  <si>
    <r>
      <t>Note 5</t>
    </r>
    <r>
      <rPr>
        <sz val="12"/>
        <rFont val="Arial"/>
        <family val="2"/>
      </rPr>
      <t>:  The following is a list of possible "pre-tax" deductions:</t>
    </r>
  </si>
  <si>
    <r>
      <t>Note 9</t>
    </r>
    <r>
      <rPr>
        <sz val="12"/>
        <rFont val="Arial"/>
        <family val="2"/>
      </rPr>
      <t>:  Imputed income will only impact the payroll that has the health insurance deduction.  Please use your latest earnings statement that has the health insurance deduction when using the calculator to estimate the tax implications from non-tax dependent imputed income.</t>
    </r>
  </si>
  <si>
    <r>
      <t>Note 10</t>
    </r>
    <r>
      <rPr>
        <sz val="12"/>
        <rFont val="Arial"/>
        <family val="2"/>
      </rPr>
      <t>:  If you do not have any other pre-tax deductions, enter "0" in the Other Pre-tax Deductions box.</t>
    </r>
  </si>
  <si>
    <r>
      <t>Note 11</t>
    </r>
    <r>
      <rPr>
        <sz val="12"/>
        <rFont val="Arial"/>
        <family val="2"/>
      </rPr>
      <t>:  For individuals whose insurance coverage is switching from single to family coverage due to the addition of a non-tax dependent, please note your pre-tax deduction of the employee's portion of the premium will change.  The following web address will provide guidance on the pre-tax deduction impact of the coverage switch:</t>
    </r>
  </si>
  <si>
    <r>
      <t>Note 7</t>
    </r>
    <r>
      <rPr>
        <sz val="12"/>
        <rFont val="Arial"/>
        <family val="2"/>
      </rPr>
      <t>:  A non-tax dependent is someone you cannot claim on your federal income tax return.  Alternatively, a non-tax dependent is someone that does not meet the Internal Revenue Service's (IRS) definition of a dependent.  The IRS defines a dependent as a person, other than you or your spouse, for whom you claim an exemption.  To be your dependent, a person must be your qualifying child (or your qualifying relative).  Consult IRS Publication 501 for tax dependent guidelines and tests, or speak with a tax advisor.  IRS Publication 501 can be found at the following web address:</t>
    </r>
  </si>
  <si>
    <t>http://www.irs.gov/pub/irs-pdf/p501.pdf</t>
  </si>
  <si>
    <r>
      <t>Note 12</t>
    </r>
    <r>
      <rPr>
        <sz val="12"/>
        <rFont val="Arial"/>
        <family val="2"/>
      </rPr>
      <t xml:space="preserve">:  Effective March 30, 2010, employees who cover an adult child who is considered a non-tax dependent for health insurance purposes, are no longer required to pay additional Federal Income, Social Security and Medicare taxes based on the fair market value of the child's coverage through the end of the calendar year in which the child turns 26. </t>
    </r>
  </si>
  <si>
    <t>http://uwservice.wisc.edu/premiums/sgh-act10-calculator.php</t>
  </si>
  <si>
    <t>Single to Family Difference</t>
  </si>
  <si>
    <t xml:space="preserve">Change from </t>
  </si>
  <si>
    <t xml:space="preserve">Single to </t>
  </si>
  <si>
    <t>Family</t>
  </si>
  <si>
    <t>d)  Benefits+ (EPIC)</t>
  </si>
  <si>
    <t>h)  Dental Wisconsin (Select Plan or Preferred Provider Plan)</t>
  </si>
  <si>
    <t></t>
  </si>
  <si>
    <t>Fed OASDI/EE</t>
  </si>
  <si>
    <t>Fed MED/EE</t>
  </si>
  <si>
    <t>Social Security</t>
  </si>
  <si>
    <t xml:space="preserve">Change Social </t>
  </si>
  <si>
    <t>Security Taxes W/H</t>
  </si>
  <si>
    <t>Total Earnings</t>
  </si>
  <si>
    <t>TSA &amp;/or Wis Def. Comp. Deductions</t>
  </si>
  <si>
    <t>Other Before-tax Deductions</t>
  </si>
  <si>
    <t>Federal Marital Status</t>
  </si>
  <si>
    <t>Federal Allowances</t>
  </si>
  <si>
    <t>Federal Withholding</t>
  </si>
  <si>
    <t>State Marital Status</t>
  </si>
  <si>
    <t>State Allowances</t>
  </si>
  <si>
    <t>State (IE WI) Withholding</t>
  </si>
  <si>
    <r>
      <t>Note 6</t>
    </r>
    <r>
      <rPr>
        <sz val="12"/>
        <rFont val="Arial"/>
        <family val="2"/>
      </rPr>
      <t>:  On an earnings statement, any additional federal or state income taxes withheld should be excluded from the Federal and State Withholding amounts.</t>
    </r>
  </si>
  <si>
    <r>
      <t>Note 8</t>
    </r>
    <r>
      <rPr>
        <sz val="12"/>
        <rFont val="Arial"/>
        <family val="2"/>
      </rPr>
      <t>:  If your earnings statement has an "EXEMPT" or "NT" for Federal or State Withholdings, then select that option from the pull-down listing for the appropriate tax allowance.  If you have a "-WO" selected for Federal or State Withholdings , then you are having a flat dollar amount withheld and that amount will not change.  However for this spreadsheet to do the calculations, you will need to select "-WO" from the drop down listing and the taxes will not be calculated for that allowance selection.</t>
    </r>
  </si>
  <si>
    <t>Federal Add'l Amt</t>
  </si>
  <si>
    <t>µ</t>
  </si>
  <si>
    <t>State Add'l Amt</t>
  </si>
  <si>
    <t>[</t>
  </si>
  <si>
    <t>State W/H Allowance Amount…400?</t>
  </si>
  <si>
    <t>State Income Taxes….9960 and 19910</t>
  </si>
  <si>
    <t>Pre-tax WRS</t>
  </si>
  <si>
    <t>m</t>
  </si>
  <si>
    <t>For additional information on adult children, please read Note 13.</t>
  </si>
  <si>
    <t>b)  This calculator refers to Social Security wages and taxes, because that is what is listed on the employee earnings statement.  However, the amount listed on your earnings statement is a total of Social Security and Medicare tax withholding.  Many times you will also see FICA listed as a description, which is a term that incorporates both Social Security and Medicare together.  There is a Social Security maximum on wages for 2015 of $118,500.   There is no maximum for Medicare.</t>
  </si>
  <si>
    <t>http://www.etf.wi.gov/members/IYC2015/imputed-state-hdhp.pdf</t>
  </si>
  <si>
    <t>2)  From the following drop down list, select your health insurance provider:</t>
  </si>
  <si>
    <t>3)  For individuals whose insurance coverage is switching from single to family coverage due to the addition of a non-tax dependent, click on the following link, answer the questions within, and key the single to family difference for the "Old Rates" below:</t>
  </si>
  <si>
    <t>4)  Enter the following information from your most recent earnings statement that has your health insurance deduction:</t>
  </si>
  <si>
    <t>01.26.2015</t>
  </si>
  <si>
    <t>Fed Tax Calc</t>
  </si>
  <si>
    <t>Txgrs after allc=</t>
  </si>
  <si>
    <t>Tax=</t>
  </si>
  <si>
    <t>State Tax Calc</t>
  </si>
  <si>
    <t>Txgrs=</t>
  </si>
  <si>
    <t>Social Security Taxes….02?</t>
  </si>
  <si>
    <t>Federal Tax Table</t>
  </si>
  <si>
    <t>(IRS Pub 15)</t>
  </si>
  <si>
    <t>Allowance Amount</t>
  </si>
  <si>
    <t>Single</t>
  </si>
  <si>
    <t>Married</t>
  </si>
  <si>
    <t>over</t>
  </si>
  <si>
    <t>but not over</t>
  </si>
  <si>
    <t>amount</t>
  </si>
  <si>
    <t>percent</t>
  </si>
  <si>
    <t>State Tax Table</t>
  </si>
  <si>
    <t>(DOR Pub 166, Method "B")</t>
  </si>
  <si>
    <t># of Pay</t>
  </si>
  <si>
    <t>Periods</t>
  </si>
  <si>
    <t>Yes</t>
  </si>
  <si>
    <t>Anthem Blue Northeast with Dental</t>
  </si>
  <si>
    <t>Anthem Blue Southeast with Dental</t>
  </si>
  <si>
    <t>Dean Health Insurance with Dental</t>
  </si>
  <si>
    <t>Dean Health Ins. - Prevea360 with Dental</t>
  </si>
  <si>
    <t>GHC of Eau Claire with Dental</t>
  </si>
  <si>
    <t>GHC of South Central WI with Dental</t>
  </si>
  <si>
    <t>Gunderson Health Planwith Dental</t>
  </si>
  <si>
    <t>Health Tradition Health Plan with Dental</t>
  </si>
  <si>
    <t>HealthPartners with Dental</t>
  </si>
  <si>
    <t>Humana - Eastern with Dental</t>
  </si>
  <si>
    <t>Humana - Western with Dental</t>
  </si>
  <si>
    <t>Medical Associates Health Plan with Dental</t>
  </si>
  <si>
    <t>MercyCare Health Plans with Dental</t>
  </si>
  <si>
    <t>Physicians Plus with Dental</t>
  </si>
  <si>
    <t>Security Health Plan with Dental</t>
  </si>
  <si>
    <t>State Maintenance Plan (SMP) with Dental</t>
  </si>
  <si>
    <t>United Healthcare with Dental</t>
  </si>
  <si>
    <t>Unity - Community with Dental</t>
  </si>
  <si>
    <t>Unity - UW Health with Dental</t>
  </si>
  <si>
    <t>WEA Trust PPO - East with Dental</t>
  </si>
  <si>
    <t>WEA Trust NW Chippewa Valley with Dental</t>
  </si>
  <si>
    <t>WEA Trust NW Mayo Clinic with Dental</t>
  </si>
  <si>
    <t>WEA Trust South Central with Dental</t>
  </si>
  <si>
    <t>Anthem Blue Northeast W/O DENTAL</t>
  </si>
  <si>
    <t>Anthem Blue Southeast W/O DENTAL</t>
  </si>
  <si>
    <t>Dean Health Insurance W/O DENTAL</t>
  </si>
  <si>
    <t>Dean Health Ins. - Prevea360 W/O DENTAL</t>
  </si>
  <si>
    <t>GHC of Eau Claire W/O DENTAL</t>
  </si>
  <si>
    <t>GHC of South Central WI W/O DENTAL</t>
  </si>
  <si>
    <t>Gunderson Health Plan W/O DENTAL</t>
  </si>
  <si>
    <t>Health Tradition Health Plan W/O DENTAL</t>
  </si>
  <si>
    <t>HealthPartners W/O DENTAL</t>
  </si>
  <si>
    <t>Humana - Eastern W/O DENTAL</t>
  </si>
  <si>
    <t>Humana - Western W/O DENTAL</t>
  </si>
  <si>
    <t>Medical Associates Health Plan W/O DENTAL</t>
  </si>
  <si>
    <t>MercyCare Health Plans W/O DENTAL</t>
  </si>
  <si>
    <t>Physicians Plus W/O DENTAL</t>
  </si>
  <si>
    <t>Security Health Plan W/O DENTAL</t>
  </si>
  <si>
    <t>State Maintenance Plan (SMP) W/O DENTAL</t>
  </si>
  <si>
    <t>United Healthcare W/O DENTAL</t>
  </si>
  <si>
    <t>Unity - Community W/O DENTAL</t>
  </si>
  <si>
    <t>Unity - UW Health W/O DENTAL</t>
  </si>
  <si>
    <t>WEA Trust PPO - East W/O DENTAL</t>
  </si>
  <si>
    <t>WEA Trust NW Chippewa Valley W/O DENTAL</t>
  </si>
  <si>
    <t>WEA Trust NW Mayo Clinic W/O DENTAL</t>
  </si>
  <si>
    <t>WEA Trust South Central W/O DENTAL</t>
  </si>
  <si>
    <t>IYC Access Plan with Dental</t>
  </si>
  <si>
    <t>Network Health NE with Dental</t>
  </si>
  <si>
    <t>Network Health SE with Dental</t>
  </si>
  <si>
    <t>IYC Access Plan W/O Dental</t>
  </si>
  <si>
    <t>Network Health NE W/O DENTAL</t>
  </si>
  <si>
    <t>Network Health SE W/O Dental</t>
  </si>
  <si>
    <t>Arise Health Plan with Dental</t>
  </si>
  <si>
    <t>Arise Health Plan -Aspirus Arise with Dental</t>
  </si>
  <si>
    <t>Arise Health Plan - Aspirus Arise with Dental</t>
  </si>
  <si>
    <t>Arise Health Plan  W/O DENTAL</t>
  </si>
  <si>
    <t>Arise Health Plan W/O DENTAL</t>
  </si>
  <si>
    <t>Arise Health Plan - Aspirus Arise W/O DENTAL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</si>
</sst>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
  </numFmts>
  <fonts count="32">
    <font>
      <sz val="10"/>
      <name val="Arial"/>
      <family val="0"/>
    </font>
    <font>
      <sz val="8"/>
      <name val="Arial"/>
      <family val="2"/>
    </font>
    <font>
      <u val="single"/>
      <sz val="10"/>
      <color indexed="12"/>
      <name val="Arial"/>
      <family val="2"/>
    </font>
    <font>
      <u val="single"/>
      <sz val="10"/>
      <color indexed="36"/>
      <name val="Arial"/>
      <family val="2"/>
    </font>
    <font>
      <b/>
      <sz val="14"/>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sz val="12"/>
      <color indexed="10"/>
      <name val="Arial"/>
      <family val="2"/>
    </font>
    <font>
      <b/>
      <sz val="12"/>
      <name val="Arial"/>
      <family val="2"/>
    </font>
    <font>
      <b/>
      <u val="single"/>
      <sz val="10"/>
      <color indexed="12"/>
      <name val="Arial"/>
      <family val="2"/>
    </font>
    <font>
      <sz val="18"/>
      <name val="Wingdings"/>
      <family val="0"/>
    </font>
    <font>
      <sz val="18"/>
      <name val="Wingdings 2"/>
      <family val="1"/>
    </font>
    <font>
      <b/>
      <u val="single"/>
      <sz val="12"/>
      <color indexed="12"/>
      <name val="Arial"/>
      <family val="2"/>
    </font>
    <font>
      <sz val="11"/>
      <name val="Arial"/>
      <family val="2"/>
    </font>
    <font>
      <sz val="8"/>
      <name val="Segoe U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color indexed="63"/>
      </right>
      <top>
        <color indexed="63"/>
      </top>
      <bottom style="thin"/>
    </border>
    <border>
      <left style="medium">
        <color indexed="22"/>
      </left>
      <right style="medium">
        <color indexed="22"/>
      </right>
      <top style="medium">
        <color indexed="22"/>
      </top>
      <bottom style="medium">
        <color indexed="22"/>
      </bottom>
    </border>
    <border>
      <left>
        <color indexed="63"/>
      </left>
      <right>
        <color indexed="63"/>
      </right>
      <top>
        <color indexed="63"/>
      </top>
      <bottom style="double"/>
    </border>
    <border>
      <left style="medium"/>
      <right style="medium"/>
      <top style="medium"/>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3"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0" borderId="0">
      <alignment/>
      <protection/>
    </xf>
    <xf numFmtId="0" fontId="6"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25">
    <xf numFmtId="0" fontId="0" fillId="0" borderId="0" xfId="0" applyAlignment="1">
      <alignment/>
    </xf>
    <xf numFmtId="0" fontId="4" fillId="0" borderId="0" xfId="0" applyFont="1" applyAlignment="1" applyProtection="1">
      <alignment horizontal="centerContinuous"/>
      <protection/>
    </xf>
    <xf numFmtId="0" fontId="0" fillId="0" borderId="0" xfId="0" applyAlignment="1" applyProtection="1">
      <alignment/>
      <protection/>
    </xf>
    <xf numFmtId="0" fontId="5" fillId="0" borderId="0" xfId="0" applyFont="1" applyAlignment="1" applyProtection="1">
      <alignment horizontal="centerContinuous"/>
      <protection/>
    </xf>
    <xf numFmtId="0" fontId="23" fillId="0" borderId="0" xfId="0" applyFont="1" applyAlignment="1" applyProtection="1">
      <alignment/>
      <protection/>
    </xf>
    <xf numFmtId="0" fontId="23" fillId="0" borderId="0" xfId="0" applyFont="1" applyAlignment="1" applyProtection="1">
      <alignment wrapText="1"/>
      <protection/>
    </xf>
    <xf numFmtId="0" fontId="23" fillId="0" borderId="0" xfId="0" applyFont="1" applyAlignment="1" applyProtection="1">
      <alignment/>
      <protection/>
    </xf>
    <xf numFmtId="0" fontId="23" fillId="0" borderId="0" xfId="0" applyFont="1" applyAlignment="1" applyProtection="1">
      <alignment/>
      <protection locked="0"/>
    </xf>
    <xf numFmtId="0" fontId="23" fillId="0" borderId="0" xfId="0" applyFont="1" applyAlignment="1" applyProtection="1" quotePrefix="1">
      <alignment/>
      <protection/>
    </xf>
    <xf numFmtId="0" fontId="23" fillId="0" borderId="0" xfId="0" applyFont="1" applyFill="1" applyAlignment="1" applyProtection="1">
      <alignment/>
      <protection/>
    </xf>
    <xf numFmtId="0" fontId="23" fillId="0" borderId="0" xfId="0" applyFont="1" applyFill="1" applyBorder="1" applyAlignment="1" applyProtection="1">
      <alignment/>
      <protection/>
    </xf>
    <xf numFmtId="0" fontId="23" fillId="0" borderId="0" xfId="0" applyFont="1" applyFill="1" applyAlignment="1" applyProtection="1" quotePrefix="1">
      <alignment/>
      <protection/>
    </xf>
    <xf numFmtId="0" fontId="23" fillId="0" borderId="0" xfId="0" applyFont="1" applyFill="1" applyAlignment="1" applyProtection="1">
      <alignment/>
      <protection locked="0"/>
    </xf>
    <xf numFmtId="0" fontId="23" fillId="0" borderId="0" xfId="0" applyFont="1" applyFill="1" applyBorder="1" applyAlignment="1" applyProtection="1">
      <alignment horizontal="center"/>
      <protection/>
    </xf>
    <xf numFmtId="0" fontId="23" fillId="24" borderId="10" xfId="0" applyFont="1" applyFill="1" applyBorder="1" applyAlignment="1" applyProtection="1">
      <alignment horizontal="center"/>
      <protection locked="0"/>
    </xf>
    <xf numFmtId="0" fontId="23" fillId="0" borderId="0" xfId="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39" fontId="23" fillId="24" borderId="10" xfId="0" applyNumberFormat="1" applyFont="1" applyFill="1" applyBorder="1" applyAlignment="1" applyProtection="1">
      <alignment horizontal="center"/>
      <protection locked="0"/>
    </xf>
    <xf numFmtId="0" fontId="23" fillId="0" borderId="0" xfId="0" applyFont="1" applyFill="1" applyAlignment="1" applyProtection="1">
      <alignment horizontal="center" wrapText="1"/>
      <protection/>
    </xf>
    <xf numFmtId="3" fontId="23" fillId="24" borderId="10" xfId="0" applyNumberFormat="1" applyFont="1" applyFill="1" applyBorder="1" applyAlignment="1" applyProtection="1">
      <alignment horizontal="center"/>
      <protection locked="0"/>
    </xf>
    <xf numFmtId="4" fontId="23" fillId="24" borderId="10" xfId="0" applyNumberFormat="1" applyFont="1" applyFill="1" applyBorder="1" applyAlignment="1" applyProtection="1">
      <alignment horizontal="center"/>
      <protection locked="0"/>
    </xf>
    <xf numFmtId="3" fontId="23" fillId="0" borderId="0" xfId="0" applyNumberFormat="1" applyFont="1" applyFill="1" applyBorder="1" applyAlignment="1" applyProtection="1">
      <alignment horizontal="center"/>
      <protection/>
    </xf>
    <xf numFmtId="0" fontId="23" fillId="0" borderId="0" xfId="0" applyFont="1" applyBorder="1" applyAlignment="1" applyProtection="1">
      <alignment/>
      <protection/>
    </xf>
    <xf numFmtId="0" fontId="24" fillId="0" borderId="0" xfId="0" applyFont="1" applyBorder="1" applyAlignment="1" applyProtection="1">
      <alignment horizontal="center"/>
      <protection/>
    </xf>
    <xf numFmtId="0" fontId="23" fillId="0" borderId="0" xfId="0" applyFont="1" applyBorder="1" applyAlignment="1" applyProtection="1">
      <alignment horizontal="center"/>
      <protection/>
    </xf>
    <xf numFmtId="0" fontId="23" fillId="0" borderId="0" xfId="0" applyFont="1" applyAlignment="1" applyProtection="1">
      <alignment horizontal="center"/>
      <protection/>
    </xf>
    <xf numFmtId="0" fontId="23" fillId="0" borderId="11" xfId="0" applyFont="1" applyBorder="1" applyAlignment="1" applyProtection="1">
      <alignment horizontal="center"/>
      <protection/>
    </xf>
    <xf numFmtId="39" fontId="23" fillId="0" borderId="10" xfId="0" applyNumberFormat="1" applyFont="1" applyFill="1" applyBorder="1" applyAlignment="1" applyProtection="1">
      <alignment horizontal="center"/>
      <protection/>
    </xf>
    <xf numFmtId="39" fontId="23" fillId="0" borderId="10" xfId="0" applyNumberFormat="1" applyFont="1" applyBorder="1" applyAlignment="1" applyProtection="1">
      <alignment horizontal="center"/>
      <protection/>
    </xf>
    <xf numFmtId="39" fontId="23" fillId="0" borderId="0" xfId="0" applyNumberFormat="1" applyFont="1" applyBorder="1" applyAlignment="1" applyProtection="1">
      <alignment horizontal="center"/>
      <protection/>
    </xf>
    <xf numFmtId="4" fontId="23" fillId="0" borderId="10" xfId="0" applyNumberFormat="1" applyFont="1" applyBorder="1" applyAlignment="1" applyProtection="1">
      <alignment horizontal="center"/>
      <protection/>
    </xf>
    <xf numFmtId="39" fontId="25" fillId="0" borderId="0" xfId="0" applyNumberFormat="1" applyFont="1" applyFill="1" applyBorder="1" applyAlignment="1" applyProtection="1">
      <alignment horizontal="center"/>
      <protection/>
    </xf>
    <xf numFmtId="0" fontId="25" fillId="0" borderId="0" xfId="0" applyFont="1" applyFill="1" applyBorder="1" applyAlignment="1" applyProtection="1">
      <alignment horizontal="center"/>
      <protection/>
    </xf>
    <xf numFmtId="0" fontId="25" fillId="0" borderId="0" xfId="0" applyFont="1" applyFill="1" applyAlignment="1" applyProtection="1">
      <alignment/>
      <protection/>
    </xf>
    <xf numFmtId="4" fontId="25" fillId="0" borderId="0" xfId="0" applyNumberFormat="1" applyFont="1" applyFill="1" applyBorder="1" applyAlignment="1" applyProtection="1">
      <alignment horizontal="center"/>
      <protection/>
    </xf>
    <xf numFmtId="0" fontId="25" fillId="0" borderId="0" xfId="0" applyFont="1" applyFill="1" applyBorder="1" applyAlignment="1" applyProtection="1">
      <alignment/>
      <protection/>
    </xf>
    <xf numFmtId="0" fontId="25" fillId="0" borderId="0" xfId="0" applyFont="1" applyBorder="1" applyAlignment="1" applyProtection="1">
      <alignment/>
      <protection/>
    </xf>
    <xf numFmtId="0" fontId="25" fillId="0" borderId="0" xfId="0" applyFont="1" applyAlignment="1" applyProtection="1">
      <alignment horizontal="center"/>
      <protection/>
    </xf>
    <xf numFmtId="4" fontId="25" fillId="0" borderId="11" xfId="0" applyNumberFormat="1" applyFont="1" applyFill="1" applyBorder="1" applyAlignment="1" applyProtection="1">
      <alignment horizontal="center"/>
      <protection/>
    </xf>
    <xf numFmtId="0" fontId="25" fillId="0" borderId="11" xfId="0" applyFont="1" applyBorder="1" applyAlignment="1" applyProtection="1">
      <alignment horizontal="center"/>
      <protection/>
    </xf>
    <xf numFmtId="4" fontId="25" fillId="0" borderId="0" xfId="0" applyNumberFormat="1" applyFont="1" applyFill="1" applyBorder="1" applyAlignment="1" applyProtection="1">
      <alignment/>
      <protection/>
    </xf>
    <xf numFmtId="4" fontId="25" fillId="0" borderId="10" xfId="0" applyNumberFormat="1" applyFont="1" applyFill="1" applyBorder="1" applyAlignment="1" applyProtection="1">
      <alignment horizontal="center"/>
      <protection/>
    </xf>
    <xf numFmtId="4" fontId="25" fillId="0" borderId="10" xfId="0" applyNumberFormat="1" applyFont="1" applyBorder="1" applyAlignment="1" applyProtection="1">
      <alignment horizontal="center"/>
      <protection/>
    </xf>
    <xf numFmtId="0" fontId="26" fillId="0" borderId="0" xfId="53" applyFont="1" applyAlignment="1" applyProtection="1">
      <alignment/>
      <protection/>
    </xf>
    <xf numFmtId="0" fontId="0" fillId="0" borderId="10" xfId="0" applyFont="1" applyBorder="1" applyAlignment="1" applyProtection="1" quotePrefix="1">
      <alignment horizontal="center"/>
      <protection/>
    </xf>
    <xf numFmtId="4" fontId="0" fillId="0" borderId="10" xfId="0" applyNumberFormat="1" applyFont="1" applyBorder="1" applyAlignment="1" applyProtection="1">
      <alignment horizontal="center"/>
      <protection/>
    </xf>
    <xf numFmtId="0" fontId="0" fillId="0" borderId="0" xfId="0" applyAlignment="1" applyProtection="1">
      <alignment horizontal="center"/>
      <protection/>
    </xf>
    <xf numFmtId="0" fontId="0" fillId="0" borderId="11" xfId="0" applyBorder="1" applyAlignment="1" applyProtection="1">
      <alignment horizontal="center"/>
      <protection/>
    </xf>
    <xf numFmtId="4" fontId="0" fillId="0" borderId="10" xfId="0" applyNumberFormat="1" applyFont="1" applyBorder="1" applyAlignment="1" applyProtection="1" quotePrefix="1">
      <alignment horizontal="center"/>
      <protection/>
    </xf>
    <xf numFmtId="0" fontId="0" fillId="0" borderId="0" xfId="0" applyFont="1" applyAlignment="1" applyProtection="1">
      <alignment/>
      <protection/>
    </xf>
    <xf numFmtId="0" fontId="0" fillId="0" borderId="0" xfId="0" applyFont="1" applyBorder="1" applyAlignment="1" applyProtection="1">
      <alignment horizontal="center"/>
      <protection/>
    </xf>
    <xf numFmtId="0" fontId="0" fillId="0" borderId="0" xfId="0" applyAlignment="1" applyProtection="1" quotePrefix="1">
      <alignment horizontal="center"/>
      <protection/>
    </xf>
    <xf numFmtId="0" fontId="1" fillId="0" borderId="0" xfId="0" applyFont="1" applyAlignment="1" applyProtection="1">
      <alignment horizontal="left"/>
      <protection/>
    </xf>
    <xf numFmtId="0" fontId="23" fillId="24" borderId="12" xfId="0" applyFont="1" applyFill="1" applyBorder="1" applyAlignment="1" applyProtection="1">
      <alignment/>
      <protection/>
    </xf>
    <xf numFmtId="9" fontId="23" fillId="0" borderId="0" xfId="0" applyNumberFormat="1" applyFont="1" applyAlignment="1" applyProtection="1">
      <alignment horizontal="center"/>
      <protection/>
    </xf>
    <xf numFmtId="43" fontId="23" fillId="0" borderId="0" xfId="0" applyNumberFormat="1" applyFont="1" applyAlignment="1" applyProtection="1">
      <alignment/>
      <protection/>
    </xf>
    <xf numFmtId="0" fontId="23" fillId="0" borderId="0" xfId="0" applyFont="1" applyAlignment="1" applyProtection="1">
      <alignment horizontal="left"/>
      <protection/>
    </xf>
    <xf numFmtId="0" fontId="25" fillId="0" borderId="0" xfId="0" applyFont="1" applyAlignment="1" applyProtection="1">
      <alignment/>
      <protection/>
    </xf>
    <xf numFmtId="0" fontId="25" fillId="0" borderId="0" xfId="0" applyFont="1" applyAlignment="1" applyProtection="1">
      <alignment wrapText="1"/>
      <protection/>
    </xf>
    <xf numFmtId="0" fontId="23" fillId="0" borderId="0" xfId="0" applyFont="1" applyAlignment="1" applyProtection="1">
      <alignment horizontal="left"/>
      <protection/>
    </xf>
    <xf numFmtId="0" fontId="0" fillId="0" borderId="0" xfId="0" applyAlignment="1">
      <alignment wrapText="1"/>
    </xf>
    <xf numFmtId="43" fontId="23" fillId="25" borderId="10" xfId="0" applyNumberFormat="1" applyFont="1" applyFill="1" applyBorder="1" applyAlignment="1" applyProtection="1">
      <alignment wrapText="1"/>
      <protection locked="0"/>
    </xf>
    <xf numFmtId="0" fontId="29" fillId="0" borderId="0" xfId="54" applyFont="1" applyAlignment="1" applyProtection="1">
      <alignment/>
      <protection/>
    </xf>
    <xf numFmtId="0" fontId="0" fillId="0" borderId="0" xfId="62">
      <alignment/>
      <protection/>
    </xf>
    <xf numFmtId="0" fontId="23" fillId="0" borderId="0" xfId="62" applyFont="1" applyAlignment="1" applyProtection="1">
      <alignment horizontal="center"/>
      <protection/>
    </xf>
    <xf numFmtId="0" fontId="23" fillId="0" borderId="11" xfId="62" applyFont="1" applyBorder="1" applyAlignment="1" applyProtection="1">
      <alignment horizontal="center"/>
      <protection/>
    </xf>
    <xf numFmtId="39" fontId="23" fillId="0" borderId="10" xfId="62" applyNumberFormat="1" applyFont="1" applyFill="1" applyBorder="1" applyAlignment="1" applyProtection="1">
      <alignment horizontal="center"/>
      <protection/>
    </xf>
    <xf numFmtId="0" fontId="27" fillId="0" borderId="0" xfId="0" applyFont="1" applyFill="1" applyAlignment="1" applyProtection="1">
      <alignment horizontal="left" vertical="center"/>
      <protection/>
    </xf>
    <xf numFmtId="0" fontId="28" fillId="0" borderId="0" xfId="0" applyFont="1" applyFill="1" applyAlignment="1" applyProtection="1">
      <alignment horizontal="left" vertical="center"/>
      <protection/>
    </xf>
    <xf numFmtId="4" fontId="25" fillId="0" borderId="0" xfId="62" applyNumberFormat="1" applyFont="1" applyFill="1" applyBorder="1" applyAlignment="1" applyProtection="1">
      <alignment horizontal="center"/>
      <protection/>
    </xf>
    <xf numFmtId="4" fontId="25" fillId="0" borderId="11" xfId="62" applyNumberFormat="1" applyFont="1" applyFill="1" applyBorder="1" applyAlignment="1" applyProtection="1">
      <alignment horizontal="center"/>
      <protection/>
    </xf>
    <xf numFmtId="0" fontId="23" fillId="0" borderId="0" xfId="0" applyFont="1" applyFill="1" applyAlignment="1" applyProtection="1">
      <alignment horizontal="center" vertical="center" wrapText="1"/>
      <protection/>
    </xf>
    <xf numFmtId="0" fontId="23" fillId="0" borderId="0" xfId="0" applyFont="1" applyFill="1" applyAlignment="1" applyProtection="1">
      <alignment horizontal="center" wrapText="1"/>
      <protection/>
    </xf>
    <xf numFmtId="0" fontId="23" fillId="0" borderId="0" xfId="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23" fillId="0" borderId="0" xfId="0" applyFont="1" applyAlignment="1" applyProtection="1">
      <alignment horizontal="center"/>
      <protection/>
    </xf>
    <xf numFmtId="0" fontId="23" fillId="0" borderId="0" xfId="0" applyFont="1" applyFill="1" applyAlignment="1" applyProtection="1">
      <alignment/>
      <protection/>
    </xf>
    <xf numFmtId="0" fontId="23" fillId="0" borderId="0" xfId="0" applyFont="1" applyFill="1" applyAlignment="1" applyProtection="1">
      <alignment horizontal="center"/>
      <protection/>
    </xf>
    <xf numFmtId="4" fontId="23" fillId="0" borderId="0" xfId="0" applyNumberFormat="1" applyFont="1" applyFill="1" applyBorder="1" applyAlignment="1" applyProtection="1">
      <alignment horizontal="center"/>
      <protection locked="0"/>
    </xf>
    <xf numFmtId="0" fontId="23" fillId="0" borderId="0" xfId="0" applyFont="1" applyFill="1" applyAlignment="1" applyProtection="1">
      <alignment horizontal="center"/>
      <protection locked="0"/>
    </xf>
    <xf numFmtId="0" fontId="27" fillId="0" borderId="0" xfId="0" applyFont="1" applyFill="1" applyAlignment="1" applyProtection="1">
      <alignment horizontal="center"/>
      <protection locked="0"/>
    </xf>
    <xf numFmtId="4" fontId="0" fillId="0" borderId="0" xfId="0" applyNumberFormat="1" applyFont="1" applyAlignment="1" applyProtection="1">
      <alignment horizontal="center"/>
      <protection/>
    </xf>
    <xf numFmtId="4" fontId="0" fillId="0" borderId="0" xfId="0" applyNumberFormat="1" applyFont="1" applyFill="1" applyBorder="1" applyAlignment="1" applyProtection="1">
      <alignment horizontal="center"/>
      <protection/>
    </xf>
    <xf numFmtId="4" fontId="23" fillId="0" borderId="10" xfId="0" applyNumberFormat="1" applyFont="1" applyFill="1" applyBorder="1" applyAlignment="1" applyProtection="1">
      <alignment horizontal="center"/>
      <protection/>
    </xf>
    <xf numFmtId="0" fontId="0" fillId="0" borderId="0" xfId="0" applyFont="1" applyFill="1" applyAlignment="1" applyProtection="1">
      <alignment/>
      <protection/>
    </xf>
    <xf numFmtId="43" fontId="23" fillId="0" borderId="13" xfId="0" applyNumberFormat="1" applyFont="1" applyBorder="1" applyAlignment="1" applyProtection="1">
      <alignment/>
      <protection/>
    </xf>
    <xf numFmtId="43" fontId="23" fillId="0" borderId="0" xfId="0" applyNumberFormat="1" applyFont="1" applyBorder="1" applyAlignment="1" applyProtection="1">
      <alignment/>
      <protection/>
    </xf>
    <xf numFmtId="170" fontId="23" fillId="0" borderId="0" xfId="0" applyNumberFormat="1" applyFont="1" applyAlignment="1" applyProtection="1">
      <alignment horizontal="center"/>
      <protection/>
    </xf>
    <xf numFmtId="4" fontId="23" fillId="26" borderId="10" xfId="0" applyNumberFormat="1" applyFont="1" applyFill="1" applyBorder="1" applyAlignment="1" applyProtection="1" quotePrefix="1">
      <alignment horizontal="center"/>
      <protection/>
    </xf>
    <xf numFmtId="0" fontId="2" fillId="0" borderId="0" xfId="53" applyAlignment="1" applyProtection="1">
      <alignment/>
      <protection/>
    </xf>
    <xf numFmtId="0" fontId="23" fillId="0" borderId="13" xfId="0" applyFont="1" applyBorder="1" applyAlignment="1" applyProtection="1">
      <alignment/>
      <protection/>
    </xf>
    <xf numFmtId="0" fontId="27" fillId="0" borderId="13" xfId="62" applyFont="1" applyFill="1" applyBorder="1" applyAlignment="1" applyProtection="1">
      <alignment horizontal="center"/>
      <protection locked="0"/>
    </xf>
    <xf numFmtId="4" fontId="23" fillId="24" borderId="14" xfId="0" applyNumberFormat="1" applyFont="1" applyFill="1" applyBorder="1" applyAlignment="1" applyProtection="1">
      <alignment horizontal="center"/>
      <protection locked="0"/>
    </xf>
    <xf numFmtId="0" fontId="23" fillId="0" borderId="13" xfId="0" applyFont="1" applyFill="1" applyBorder="1" applyAlignment="1" applyProtection="1">
      <alignment horizontal="center"/>
      <protection/>
    </xf>
    <xf numFmtId="0" fontId="27" fillId="0" borderId="13" xfId="0" applyFont="1" applyFill="1" applyBorder="1" applyAlignment="1" applyProtection="1">
      <alignment horizontal="left" vertical="center"/>
      <protection/>
    </xf>
    <xf numFmtId="0" fontId="25" fillId="0" borderId="0" xfId="0" applyFont="1" applyFill="1" applyAlignment="1" applyProtection="1">
      <alignment horizontal="left"/>
      <protection/>
    </xf>
    <xf numFmtId="0" fontId="23" fillId="0" borderId="15" xfId="0" applyFont="1" applyBorder="1" applyAlignment="1" applyProtection="1">
      <alignment/>
      <protection/>
    </xf>
    <xf numFmtId="0" fontId="23" fillId="0" borderId="16" xfId="0" applyFont="1" applyBorder="1" applyAlignment="1" applyProtection="1">
      <alignment/>
      <protection/>
    </xf>
    <xf numFmtId="0" fontId="23" fillId="0" borderId="17" xfId="0" applyFont="1" applyBorder="1" applyAlignment="1" applyProtection="1">
      <alignment/>
      <protection/>
    </xf>
    <xf numFmtId="2" fontId="23" fillId="0" borderId="18" xfId="0" applyNumberFormat="1" applyFont="1" applyBorder="1" applyAlignment="1" applyProtection="1">
      <alignment/>
      <protection/>
    </xf>
    <xf numFmtId="2" fontId="23" fillId="0" borderId="0" xfId="0" applyNumberFormat="1" applyFont="1" applyBorder="1" applyAlignment="1" applyProtection="1">
      <alignment/>
      <protection/>
    </xf>
    <xf numFmtId="2" fontId="23" fillId="0" borderId="19" xfId="0" applyNumberFormat="1" applyFont="1" applyBorder="1" applyAlignment="1" applyProtection="1">
      <alignment/>
      <protection/>
    </xf>
    <xf numFmtId="2" fontId="23" fillId="0" borderId="0" xfId="0" applyNumberFormat="1" applyFont="1" applyAlignment="1" applyProtection="1">
      <alignment/>
      <protection/>
    </xf>
    <xf numFmtId="2" fontId="23" fillId="0" borderId="20" xfId="0" applyNumberFormat="1" applyFont="1" applyBorder="1" applyAlignment="1" applyProtection="1">
      <alignment/>
      <protection/>
    </xf>
    <xf numFmtId="2" fontId="23" fillId="0" borderId="11" xfId="0" applyNumberFormat="1" applyFont="1" applyBorder="1" applyAlignment="1" applyProtection="1">
      <alignment/>
      <protection/>
    </xf>
    <xf numFmtId="2" fontId="23" fillId="0" borderId="21" xfId="0" applyNumberFormat="1" applyFont="1" applyBorder="1" applyAlignment="1" applyProtection="1">
      <alignment/>
      <protection/>
    </xf>
    <xf numFmtId="0" fontId="23" fillId="0" borderId="19" xfId="0" applyNumberFormat="1" applyFont="1" applyBorder="1" applyAlignment="1" applyProtection="1">
      <alignment/>
      <protection/>
    </xf>
    <xf numFmtId="0" fontId="23" fillId="0" borderId="21" xfId="0" applyNumberFormat="1" applyFont="1" applyBorder="1" applyAlignment="1" applyProtection="1">
      <alignment/>
      <protection/>
    </xf>
    <xf numFmtId="0" fontId="23" fillId="0" borderId="10" xfId="0" applyFont="1" applyBorder="1" applyAlignment="1" applyProtection="1">
      <alignment horizontal="center"/>
      <protection/>
    </xf>
    <xf numFmtId="0" fontId="0" fillId="0" borderId="0" xfId="0" applyFont="1" applyAlignment="1" applyProtection="1">
      <alignment horizontal="left"/>
      <protection/>
    </xf>
    <xf numFmtId="0" fontId="0" fillId="0" borderId="0" xfId="0" applyFont="1" applyFill="1" applyBorder="1" applyAlignment="1" applyProtection="1">
      <alignment horizontal="left"/>
      <protection/>
    </xf>
    <xf numFmtId="0" fontId="30" fillId="0" borderId="0" xfId="0" applyFont="1" applyFill="1" applyAlignment="1" applyProtection="1">
      <alignment horizontal="center" vertical="center" wrapText="1"/>
      <protection/>
    </xf>
    <xf numFmtId="0" fontId="25" fillId="0" borderId="0" xfId="0" applyFont="1" applyAlignment="1" applyProtection="1">
      <alignment wrapText="1"/>
      <protection/>
    </xf>
    <xf numFmtId="0" fontId="23" fillId="0" borderId="0" xfId="0" applyFont="1" applyAlignment="1" applyProtection="1">
      <alignment wrapText="1"/>
      <protection/>
    </xf>
    <xf numFmtId="0" fontId="0" fillId="0" borderId="0" xfId="0" applyAlignment="1" applyProtection="1">
      <alignment wrapText="1"/>
      <protection/>
    </xf>
    <xf numFmtId="0" fontId="25" fillId="0" borderId="0" xfId="0" applyFont="1" applyAlignment="1" applyProtection="1">
      <alignment wrapText="1"/>
      <protection/>
    </xf>
    <xf numFmtId="0" fontId="23" fillId="0" borderId="0" xfId="0" applyFont="1" applyFill="1" applyAlignment="1" applyProtection="1">
      <alignment wrapText="1"/>
      <protection/>
    </xf>
    <xf numFmtId="0" fontId="23" fillId="24" borderId="22" xfId="0" applyFont="1" applyFill="1" applyBorder="1" applyAlignment="1" applyProtection="1">
      <alignment horizontal="center" wrapText="1"/>
      <protection locked="0"/>
    </xf>
    <xf numFmtId="0" fontId="23" fillId="0" borderId="23" xfId="0" applyFont="1" applyBorder="1" applyAlignment="1" applyProtection="1">
      <alignment horizontal="center" wrapText="1"/>
      <protection locked="0"/>
    </xf>
    <xf numFmtId="0" fontId="23" fillId="0" borderId="24" xfId="0" applyFont="1" applyBorder="1" applyAlignment="1" applyProtection="1">
      <alignment horizontal="center" wrapText="1"/>
      <protection locked="0"/>
    </xf>
    <xf numFmtId="0" fontId="25" fillId="0" borderId="0" xfId="0" applyFont="1" applyFill="1" applyAlignment="1" applyProtection="1">
      <alignment horizontal="left" vertical="top" wrapText="1"/>
      <protection/>
    </xf>
    <xf numFmtId="0" fontId="23" fillId="0" borderId="0" xfId="0" applyFont="1" applyFill="1" applyAlignment="1" applyProtection="1">
      <alignment horizontal="left" vertical="top" wrapText="1"/>
      <protection/>
    </xf>
    <xf numFmtId="0" fontId="23" fillId="0" borderId="0" xfId="0" applyFont="1" applyAlignment="1" applyProtection="1">
      <alignment horizontal="left" wrapText="1"/>
      <protection/>
    </xf>
    <xf numFmtId="0" fontId="23" fillId="0" borderId="0" xfId="0" applyFont="1" applyAlignment="1" applyProtection="1">
      <alignment horizontal="left" wrapText="1"/>
      <protection/>
    </xf>
    <xf numFmtId="0" fontId="23" fillId="0" borderId="0" xfId="0" applyFont="1" applyFill="1" applyAlignment="1" applyProtection="1">
      <alignment horizontal="left" vertical="top"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Hyperlink 3 2" xfId="57"/>
    <cellStyle name="Hyperlink 4" xfId="58"/>
    <cellStyle name="Input" xfId="59"/>
    <cellStyle name="Linked Cell" xfId="60"/>
    <cellStyle name="Neutral" xfId="61"/>
    <cellStyle name="Normal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s.gov/pub/irs-pdf/p501.pdf" TargetMode="External" /><Relationship Id="rId2" Type="http://schemas.openxmlformats.org/officeDocument/2006/relationships/hyperlink" Target="http://uwservice.wisc.edu/premiums/sgh-act10-calculator.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201"/>
  <sheetViews>
    <sheetView tabSelected="1" view="pageBreakPreview" zoomScaleNormal="115" zoomScaleSheetLayoutView="100" zoomScalePageLayoutView="0" workbookViewId="0" topLeftCell="A43">
      <selection activeCell="L76" sqref="L76"/>
    </sheetView>
  </sheetViews>
  <sheetFormatPr defaultColWidth="9.140625" defaultRowHeight="12.75"/>
  <cols>
    <col min="1" max="1" width="1.7109375" style="2" customWidth="1"/>
    <col min="2" max="2" width="16.140625" style="2" customWidth="1"/>
    <col min="3" max="3" width="4.28125" style="2" customWidth="1"/>
    <col min="4" max="4" width="18.140625" style="2" customWidth="1"/>
    <col min="5" max="5" width="1.7109375" style="2" customWidth="1"/>
    <col min="6" max="6" width="21.140625" style="2" customWidth="1"/>
    <col min="7" max="7" width="4.28125" style="2" customWidth="1"/>
    <col min="8" max="8" width="21.8515625" style="2" customWidth="1"/>
    <col min="9" max="9" width="4.57421875" style="2" customWidth="1"/>
    <col min="10" max="10" width="26.00390625" style="2" customWidth="1"/>
    <col min="11" max="11" width="8.28125" style="2" customWidth="1"/>
    <col min="12" max="12" width="25.8515625" style="2" customWidth="1"/>
    <col min="13" max="13" width="11.421875" style="2" customWidth="1"/>
    <col min="14" max="14" width="18.421875" style="2" customWidth="1"/>
    <col min="15" max="15" width="1.7109375" style="2" customWidth="1"/>
    <col min="16" max="16" width="8.8515625" style="2" customWidth="1"/>
    <col min="17" max="17" width="1.7109375" style="2" customWidth="1"/>
    <col min="18" max="18" width="35.7109375" style="2" customWidth="1"/>
    <col min="19" max="19" width="29.7109375" style="2" customWidth="1"/>
    <col min="20" max="20" width="12.140625" style="2" customWidth="1"/>
    <col min="21" max="21" width="11.57421875" style="2" customWidth="1"/>
    <col min="22" max="22" width="6.28125" style="2" customWidth="1"/>
    <col min="23" max="23" width="12.140625" style="2" customWidth="1"/>
    <col min="24" max="24" width="16.140625" style="2" customWidth="1"/>
    <col min="25" max="25" width="12.140625" style="2" customWidth="1"/>
    <col min="26" max="26" width="10.28125" style="2" customWidth="1"/>
    <col min="27" max="27" width="1.7109375" style="2" customWidth="1"/>
    <col min="28" max="28" width="12.7109375" style="2" customWidth="1"/>
    <col min="29" max="29" width="1.7109375" style="2" customWidth="1"/>
    <col min="30" max="30" width="9.140625" style="2" customWidth="1"/>
    <col min="31" max="31" width="1.7109375" style="2" customWidth="1"/>
    <col min="32" max="32" width="9.140625" style="2" customWidth="1"/>
    <col min="33" max="41" width="1.7109375" style="2" customWidth="1"/>
    <col min="42" max="16384" width="9.140625" style="2" customWidth="1"/>
  </cols>
  <sheetData>
    <row r="1" spans="2:15" ht="18">
      <c r="B1" s="1" t="s">
        <v>29</v>
      </c>
      <c r="C1" s="1"/>
      <c r="D1" s="1"/>
      <c r="E1" s="1"/>
      <c r="F1" s="1"/>
      <c r="G1" s="1"/>
      <c r="H1" s="1"/>
      <c r="I1" s="1"/>
      <c r="J1" s="1"/>
      <c r="K1" s="1"/>
      <c r="L1" s="1"/>
      <c r="M1" s="1"/>
      <c r="N1" s="1"/>
      <c r="O1" s="1"/>
    </row>
    <row r="2" spans="2:15" ht="18">
      <c r="B2" s="3" t="s">
        <v>15</v>
      </c>
      <c r="C2" s="1"/>
      <c r="D2" s="1"/>
      <c r="E2" s="1"/>
      <c r="F2" s="1"/>
      <c r="G2" s="1"/>
      <c r="H2" s="1"/>
      <c r="I2" s="1"/>
      <c r="J2" s="1"/>
      <c r="K2" s="1"/>
      <c r="L2" s="1"/>
      <c r="M2" s="1"/>
      <c r="N2" s="1"/>
      <c r="O2" s="1"/>
    </row>
    <row r="3" s="4" customFormat="1" ht="15"/>
    <row r="4" s="4" customFormat="1" ht="15.75">
      <c r="B4" s="57" t="s">
        <v>54</v>
      </c>
    </row>
    <row r="5" s="4" customFormat="1" ht="15"/>
    <row r="6" s="4" customFormat="1" ht="15.75">
      <c r="B6" s="57" t="s">
        <v>55</v>
      </c>
    </row>
    <row r="7" s="4" customFormat="1" ht="15"/>
    <row r="8" s="4" customFormat="1" ht="15.75">
      <c r="B8" s="57" t="s">
        <v>56</v>
      </c>
    </row>
    <row r="9" s="4" customFormat="1" ht="15"/>
    <row r="10" s="4" customFormat="1" ht="15.75">
      <c r="B10" s="57" t="s">
        <v>57</v>
      </c>
    </row>
    <row r="11" s="4" customFormat="1" ht="15"/>
    <row r="12" s="4" customFormat="1" ht="15">
      <c r="D12" s="4" t="s">
        <v>8</v>
      </c>
    </row>
    <row r="13" spans="4:14" s="4" customFormat="1" ht="60.75" customHeight="1">
      <c r="D13" s="113" t="s">
        <v>98</v>
      </c>
      <c r="E13" s="114"/>
      <c r="F13" s="114"/>
      <c r="G13" s="114"/>
      <c r="H13" s="114"/>
      <c r="I13" s="114"/>
      <c r="J13" s="114"/>
      <c r="K13" s="114"/>
      <c r="L13" s="114"/>
      <c r="M13" s="114"/>
      <c r="N13" s="114"/>
    </row>
    <row r="14" s="4" customFormat="1" ht="15"/>
    <row r="15" s="4" customFormat="1" ht="15.75">
      <c r="B15" s="57" t="s">
        <v>58</v>
      </c>
    </row>
    <row r="16" s="4" customFormat="1" ht="15"/>
    <row r="17" s="4" customFormat="1" ht="15">
      <c r="D17" s="4" t="s">
        <v>9</v>
      </c>
    </row>
    <row r="18" s="4" customFormat="1" ht="15">
      <c r="D18" s="4" t="s">
        <v>35</v>
      </c>
    </row>
    <row r="19" s="4" customFormat="1" ht="15">
      <c r="D19" s="4" t="s">
        <v>27</v>
      </c>
    </row>
    <row r="20" s="4" customFormat="1" ht="15">
      <c r="D20" s="56" t="s">
        <v>70</v>
      </c>
    </row>
    <row r="21" s="4" customFormat="1" ht="15">
      <c r="D21" s="4" t="s">
        <v>28</v>
      </c>
    </row>
    <row r="22" s="4" customFormat="1" ht="15">
      <c r="D22" s="4" t="s">
        <v>12</v>
      </c>
    </row>
    <row r="23" s="4" customFormat="1" ht="15">
      <c r="D23" s="4" t="s">
        <v>36</v>
      </c>
    </row>
    <row r="24" s="4" customFormat="1" ht="15">
      <c r="D24" s="56" t="s">
        <v>71</v>
      </c>
    </row>
    <row r="25" s="4" customFormat="1" ht="15"/>
    <row r="26" spans="2:15" s="4" customFormat="1" ht="15">
      <c r="B26" s="112" t="s">
        <v>87</v>
      </c>
      <c r="C26" s="113"/>
      <c r="D26" s="113"/>
      <c r="E26" s="113"/>
      <c r="F26" s="113"/>
      <c r="G26" s="113"/>
      <c r="H26" s="113"/>
      <c r="I26" s="113"/>
      <c r="J26" s="113"/>
      <c r="K26" s="113"/>
      <c r="L26" s="113"/>
      <c r="M26" s="113"/>
      <c r="N26" s="113"/>
      <c r="O26" s="6"/>
    </row>
    <row r="27" s="4" customFormat="1" ht="15"/>
    <row r="28" spans="2:14" s="4" customFormat="1" ht="63" customHeight="1">
      <c r="B28" s="115" t="s">
        <v>62</v>
      </c>
      <c r="C28" s="115"/>
      <c r="D28" s="115"/>
      <c r="E28" s="115"/>
      <c r="F28" s="115"/>
      <c r="G28" s="115"/>
      <c r="H28" s="115"/>
      <c r="I28" s="115"/>
      <c r="J28" s="115"/>
      <c r="K28" s="115"/>
      <c r="L28" s="115"/>
      <c r="M28" s="115"/>
      <c r="N28" s="115"/>
    </row>
    <row r="29" spans="2:14" s="4" customFormat="1" ht="15.75">
      <c r="B29" s="58"/>
      <c r="C29" s="58"/>
      <c r="D29" s="58"/>
      <c r="E29" s="58"/>
      <c r="F29" s="58"/>
      <c r="G29" s="58"/>
      <c r="H29" s="58"/>
      <c r="I29" s="58"/>
      <c r="J29" s="58"/>
      <c r="K29" s="58"/>
      <c r="L29" s="58"/>
      <c r="M29" s="58"/>
      <c r="N29" s="58"/>
    </row>
    <row r="30" spans="2:14" s="4" customFormat="1" ht="15.75">
      <c r="B30" s="58"/>
      <c r="C30" s="58"/>
      <c r="D30" s="43" t="s">
        <v>63</v>
      </c>
      <c r="E30" s="58"/>
      <c r="F30" s="58"/>
      <c r="G30" s="58"/>
      <c r="H30" s="58"/>
      <c r="I30" s="58"/>
      <c r="J30" s="58"/>
      <c r="K30" s="58"/>
      <c r="L30" s="58"/>
      <c r="M30" s="58"/>
      <c r="N30" s="58"/>
    </row>
    <row r="31" s="4" customFormat="1" ht="15"/>
    <row r="32" spans="2:15" s="4" customFormat="1" ht="63.75" customHeight="1">
      <c r="B32" s="112" t="s">
        <v>88</v>
      </c>
      <c r="C32" s="113"/>
      <c r="D32" s="113"/>
      <c r="E32" s="113"/>
      <c r="F32" s="113"/>
      <c r="G32" s="113"/>
      <c r="H32" s="113"/>
      <c r="I32" s="113"/>
      <c r="J32" s="113"/>
      <c r="K32" s="113"/>
      <c r="L32" s="113"/>
      <c r="M32" s="113"/>
      <c r="N32" s="113"/>
      <c r="O32" s="6"/>
    </row>
    <row r="33" spans="2:14" s="4" customFormat="1" ht="15">
      <c r="B33" s="5"/>
      <c r="C33" s="5"/>
      <c r="D33" s="5"/>
      <c r="E33" s="5"/>
      <c r="F33" s="5"/>
      <c r="G33" s="5"/>
      <c r="H33" s="5"/>
      <c r="I33" s="5"/>
      <c r="J33" s="5"/>
      <c r="K33" s="5"/>
      <c r="L33" s="5"/>
      <c r="M33" s="5"/>
      <c r="N33" s="5"/>
    </row>
    <row r="34" spans="2:15" s="4" customFormat="1" ht="30" customHeight="1">
      <c r="B34" s="115" t="s">
        <v>59</v>
      </c>
      <c r="C34" s="113"/>
      <c r="D34" s="113"/>
      <c r="E34" s="113"/>
      <c r="F34" s="113"/>
      <c r="G34" s="113"/>
      <c r="H34" s="113"/>
      <c r="I34" s="113"/>
      <c r="J34" s="113"/>
      <c r="K34" s="113"/>
      <c r="L34" s="113"/>
      <c r="M34" s="113"/>
      <c r="N34" s="113"/>
      <c r="O34" s="6"/>
    </row>
    <row r="35" spans="2:15" s="4" customFormat="1" ht="15">
      <c r="B35" s="5"/>
      <c r="C35" s="5"/>
      <c r="D35" s="5"/>
      <c r="E35" s="5"/>
      <c r="F35" s="5"/>
      <c r="G35" s="5"/>
      <c r="H35" s="5"/>
      <c r="I35" s="5"/>
      <c r="J35" s="5"/>
      <c r="K35" s="5"/>
      <c r="L35" s="5"/>
      <c r="M35" s="5"/>
      <c r="N35" s="5"/>
      <c r="O35" s="5"/>
    </row>
    <row r="36" spans="2:15" s="4" customFormat="1" ht="15">
      <c r="B36" s="115" t="s">
        <v>60</v>
      </c>
      <c r="C36" s="113"/>
      <c r="D36" s="113"/>
      <c r="E36" s="113"/>
      <c r="F36" s="113"/>
      <c r="G36" s="113"/>
      <c r="H36" s="113"/>
      <c r="I36" s="113"/>
      <c r="J36" s="113"/>
      <c r="K36" s="113"/>
      <c r="L36" s="113"/>
      <c r="M36" s="113"/>
      <c r="N36" s="113"/>
      <c r="O36" s="5"/>
    </row>
    <row r="37" spans="2:15" s="4" customFormat="1" ht="15">
      <c r="B37" s="5"/>
      <c r="C37" s="5"/>
      <c r="D37" s="5"/>
      <c r="E37" s="5"/>
      <c r="F37" s="5"/>
      <c r="G37" s="5"/>
      <c r="H37" s="5"/>
      <c r="I37" s="5"/>
      <c r="J37" s="5"/>
      <c r="K37" s="5"/>
      <c r="L37" s="5"/>
      <c r="M37" s="5"/>
      <c r="N37" s="5"/>
      <c r="O37" s="5"/>
    </row>
    <row r="38" spans="2:15" s="4" customFormat="1" ht="48" customHeight="1">
      <c r="B38" s="115" t="s">
        <v>61</v>
      </c>
      <c r="C38" s="113"/>
      <c r="D38" s="113"/>
      <c r="E38" s="113"/>
      <c r="F38" s="113"/>
      <c r="G38" s="113"/>
      <c r="H38" s="113"/>
      <c r="I38" s="113"/>
      <c r="J38" s="113"/>
      <c r="K38" s="113"/>
      <c r="L38" s="113"/>
      <c r="M38" s="113"/>
      <c r="N38" s="113"/>
      <c r="O38" s="6"/>
    </row>
    <row r="39" spans="2:15" s="4" customFormat="1" ht="15">
      <c r="B39" s="5"/>
      <c r="C39" s="5"/>
      <c r="D39" s="5"/>
      <c r="E39" s="5"/>
      <c r="F39" s="5"/>
      <c r="G39" s="5"/>
      <c r="H39" s="5"/>
      <c r="I39" s="5"/>
      <c r="J39" s="5"/>
      <c r="K39" s="5"/>
      <c r="L39" s="5"/>
      <c r="M39" s="5"/>
      <c r="N39" s="5"/>
      <c r="O39" s="6"/>
    </row>
    <row r="40" spans="2:15" s="4" customFormat="1" ht="15">
      <c r="B40" s="5"/>
      <c r="C40" s="5"/>
      <c r="D40" s="89" t="s">
        <v>99</v>
      </c>
      <c r="E40" s="5"/>
      <c r="F40" s="5"/>
      <c r="G40" s="5"/>
      <c r="H40" s="5"/>
      <c r="I40" s="5"/>
      <c r="J40" s="5"/>
      <c r="K40" s="5"/>
      <c r="L40" s="5"/>
      <c r="M40" s="5"/>
      <c r="N40" s="5"/>
      <c r="O40" s="5"/>
    </row>
    <row r="41" s="4" customFormat="1" ht="15"/>
    <row r="42" spans="2:15" s="4" customFormat="1" ht="50.25" customHeight="1">
      <c r="B42" s="120" t="s">
        <v>64</v>
      </c>
      <c r="C42" s="121"/>
      <c r="D42" s="121"/>
      <c r="E42" s="121"/>
      <c r="F42" s="121"/>
      <c r="G42" s="121"/>
      <c r="H42" s="121"/>
      <c r="I42" s="121"/>
      <c r="J42" s="121"/>
      <c r="K42" s="121"/>
      <c r="L42" s="121"/>
      <c r="M42" s="121"/>
      <c r="N42" s="121"/>
      <c r="O42" s="56"/>
    </row>
    <row r="43" spans="2:15" s="4" customFormat="1" ht="47.25" customHeight="1">
      <c r="B43" s="121" t="s">
        <v>48</v>
      </c>
      <c r="C43" s="121"/>
      <c r="D43" s="121"/>
      <c r="E43" s="121"/>
      <c r="F43" s="121"/>
      <c r="G43" s="121"/>
      <c r="H43" s="121"/>
      <c r="I43" s="121"/>
      <c r="J43" s="121"/>
      <c r="K43" s="121"/>
      <c r="L43" s="121"/>
      <c r="M43" s="121"/>
      <c r="N43" s="121"/>
      <c r="O43" s="56"/>
    </row>
    <row r="44" spans="2:15" s="4" customFormat="1" ht="15" customHeight="1">
      <c r="B44" s="121"/>
      <c r="C44" s="124"/>
      <c r="D44" s="124"/>
      <c r="E44" s="124"/>
      <c r="F44" s="124"/>
      <c r="G44" s="124"/>
      <c r="H44" s="124"/>
      <c r="I44" s="124"/>
      <c r="J44" s="124"/>
      <c r="K44" s="124"/>
      <c r="L44" s="124"/>
      <c r="M44" s="124"/>
      <c r="N44" s="124"/>
      <c r="O44" s="56"/>
    </row>
    <row r="45" s="4" customFormat="1" ht="15.75" thickBot="1"/>
    <row r="46" spans="6:7" s="4" customFormat="1" ht="15.75" thickBot="1">
      <c r="F46" s="53"/>
      <c r="G46" s="8" t="s">
        <v>30</v>
      </c>
    </row>
    <row r="47" spans="4:5" s="9" customFormat="1" ht="15">
      <c r="D47" s="10"/>
      <c r="E47" s="11"/>
    </row>
    <row r="48" spans="2:5" s="9" customFormat="1" ht="15">
      <c r="B48" s="9" t="s">
        <v>23</v>
      </c>
      <c r="D48" s="10"/>
      <c r="E48" s="11"/>
    </row>
    <row r="49" spans="4:5" s="9" customFormat="1" ht="15.75" thickBot="1">
      <c r="D49" s="10"/>
      <c r="E49" s="11"/>
    </row>
    <row r="50" spans="1:15" s="12" customFormat="1" ht="15.75" thickBot="1">
      <c r="A50" s="9"/>
      <c r="B50" s="9"/>
      <c r="C50" s="9"/>
      <c r="D50" s="13" t="s">
        <v>24</v>
      </c>
      <c r="E50" s="11"/>
      <c r="F50" s="14"/>
      <c r="G50" s="9"/>
      <c r="H50" s="9"/>
      <c r="I50" s="9"/>
      <c r="J50" s="9"/>
      <c r="K50" s="9"/>
      <c r="L50" s="9"/>
      <c r="M50" s="9"/>
      <c r="N50" s="9"/>
      <c r="O50" s="9"/>
    </row>
    <row r="51" spans="4:5" s="9" customFormat="1" ht="15">
      <c r="D51" s="10"/>
      <c r="E51" s="11"/>
    </row>
    <row r="52" spans="4:14" s="9" customFormat="1" ht="47.25" customHeight="1">
      <c r="D52" s="116" t="s">
        <v>25</v>
      </c>
      <c r="E52" s="113"/>
      <c r="F52" s="113"/>
      <c r="G52" s="113"/>
      <c r="H52" s="113"/>
      <c r="I52" s="113"/>
      <c r="J52" s="113"/>
      <c r="K52" s="113"/>
      <c r="L52" s="113"/>
      <c r="M52" s="113"/>
      <c r="N52" s="113"/>
    </row>
    <row r="53" spans="4:5" s="9" customFormat="1" ht="15.75" thickBot="1">
      <c r="D53" s="10"/>
      <c r="E53" s="11"/>
    </row>
    <row r="54" spans="4:6" s="9" customFormat="1" ht="60.75" thickBot="1">
      <c r="D54" s="15" t="s">
        <v>49</v>
      </c>
      <c r="E54" s="11"/>
      <c r="F54" s="14"/>
    </row>
    <row r="55" spans="4:5" s="9" customFormat="1" ht="15.75">
      <c r="D55" s="95" t="s">
        <v>97</v>
      </c>
      <c r="E55" s="11"/>
    </row>
    <row r="56" spans="4:5" s="9" customFormat="1" ht="15">
      <c r="D56" s="10"/>
      <c r="E56" s="11"/>
    </row>
    <row r="57" spans="2:15" s="4" customFormat="1" ht="15">
      <c r="B57" s="4" t="s">
        <v>100</v>
      </c>
      <c r="N57" s="22"/>
      <c r="O57" s="22"/>
    </row>
    <row r="58" spans="2:15" s="4" customFormat="1" ht="16.5" thickBot="1">
      <c r="B58" s="23"/>
      <c r="D58" s="23"/>
      <c r="E58" s="24"/>
      <c r="F58" s="23"/>
      <c r="G58" s="24"/>
      <c r="H58" s="23"/>
      <c r="N58" s="24"/>
      <c r="O58" s="22"/>
    </row>
    <row r="59" spans="1:15" s="7" customFormat="1" ht="15.75" thickBot="1">
      <c r="A59" s="4"/>
      <c r="B59" s="24"/>
      <c r="C59" s="4"/>
      <c r="D59" s="24"/>
      <c r="E59" s="22"/>
      <c r="F59" s="117"/>
      <c r="G59" s="118"/>
      <c r="H59" s="119"/>
      <c r="I59" s="4"/>
      <c r="J59" s="25"/>
      <c r="K59" s="4"/>
      <c r="L59" s="4"/>
      <c r="M59" s="25"/>
      <c r="N59" s="24"/>
      <c r="O59" s="22"/>
    </row>
    <row r="60" s="4" customFormat="1" ht="15"/>
    <row r="61" spans="2:15" s="4" customFormat="1" ht="15">
      <c r="B61" s="122" t="s">
        <v>101</v>
      </c>
      <c r="C61" s="123"/>
      <c r="D61" s="123"/>
      <c r="E61" s="123"/>
      <c r="F61" s="123"/>
      <c r="G61" s="123"/>
      <c r="H61" s="123"/>
      <c r="I61" s="123"/>
      <c r="J61" s="123"/>
      <c r="K61" s="123"/>
      <c r="L61" s="123"/>
      <c r="M61" s="123"/>
      <c r="N61" s="123"/>
      <c r="O61"/>
    </row>
    <row r="62" spans="2:15" s="4" customFormat="1" ht="15">
      <c r="B62" s="123"/>
      <c r="C62" s="123"/>
      <c r="D62" s="123"/>
      <c r="E62" s="123"/>
      <c r="F62" s="123"/>
      <c r="G62" s="123"/>
      <c r="H62" s="123"/>
      <c r="I62" s="123"/>
      <c r="J62" s="123"/>
      <c r="K62" s="123"/>
      <c r="L62" s="123"/>
      <c r="M62" s="123"/>
      <c r="N62" s="123"/>
      <c r="O62"/>
    </row>
    <row r="63" spans="2:15" s="4" customFormat="1" ht="15">
      <c r="B63"/>
      <c r="C63" s="60"/>
      <c r="D63" s="60"/>
      <c r="E63" s="60"/>
      <c r="F63" s="60"/>
      <c r="G63" s="60"/>
      <c r="H63" s="60"/>
      <c r="I63" s="60"/>
      <c r="J63" s="60"/>
      <c r="K63" s="60"/>
      <c r="L63" s="60"/>
      <c r="M63" s="60"/>
      <c r="N63" s="60"/>
      <c r="O63" s="60"/>
    </row>
    <row r="64" spans="2:15" s="4" customFormat="1" ht="15.75">
      <c r="B64"/>
      <c r="C64" s="60"/>
      <c r="D64" s="62" t="s">
        <v>65</v>
      </c>
      <c r="E64" s="60"/>
      <c r="F64" s="60"/>
      <c r="G64" s="60"/>
      <c r="H64" s="60"/>
      <c r="I64" s="60"/>
      <c r="J64" s="60"/>
      <c r="K64" s="60"/>
      <c r="L64" s="60"/>
      <c r="M64" s="60"/>
      <c r="N64" s="60"/>
      <c r="O64" s="60"/>
    </row>
    <row r="65" spans="2:15" s="4" customFormat="1" ht="15.75" thickBot="1">
      <c r="B65"/>
      <c r="C65" s="60"/>
      <c r="D65" s="60"/>
      <c r="E65" s="60"/>
      <c r="F65" s="60"/>
      <c r="G65" s="60"/>
      <c r="H65" s="60"/>
      <c r="I65" s="60"/>
      <c r="J65" s="60"/>
      <c r="K65" s="60"/>
      <c r="L65" s="60"/>
      <c r="M65" s="60"/>
      <c r="N65" s="60"/>
      <c r="O65" s="60"/>
    </row>
    <row r="66" spans="2:15" s="4" customFormat="1" ht="15.75" thickBot="1">
      <c r="B66"/>
      <c r="C66" s="60"/>
      <c r="D66" s="60"/>
      <c r="E66"/>
      <c r="F66" s="61"/>
      <c r="G66"/>
      <c r="H66" s="59" t="s">
        <v>66</v>
      </c>
      <c r="I66"/>
      <c r="J66" s="60"/>
      <c r="K66" s="60"/>
      <c r="L66" s="60"/>
      <c r="M66" s="60"/>
      <c r="N66" s="60"/>
      <c r="O66" s="60"/>
    </row>
    <row r="67" s="4" customFormat="1" ht="15"/>
    <row r="68" s="4" customFormat="1" ht="15"/>
    <row r="69" s="4" customFormat="1" ht="15"/>
    <row r="70" spans="2:15" s="9" customFormat="1" ht="15">
      <c r="B70" s="116" t="s">
        <v>102</v>
      </c>
      <c r="C70" s="113"/>
      <c r="D70" s="113"/>
      <c r="E70" s="113"/>
      <c r="F70" s="113"/>
      <c r="G70" s="113"/>
      <c r="H70" s="113"/>
      <c r="I70" s="113"/>
      <c r="J70" s="113"/>
      <c r="K70" s="113"/>
      <c r="L70" s="113"/>
      <c r="M70" s="113"/>
      <c r="N70" s="113"/>
      <c r="O70" s="6"/>
    </row>
    <row r="71" spans="4:5" s="9" customFormat="1" ht="15.75" thickBot="1">
      <c r="D71" s="10"/>
      <c r="E71" s="11"/>
    </row>
    <row r="72" spans="1:15" s="12" customFormat="1" ht="30.75" thickBot="1">
      <c r="A72" s="9"/>
      <c r="B72" s="71" t="s">
        <v>78</v>
      </c>
      <c r="C72" s="67" t="s">
        <v>72</v>
      </c>
      <c r="D72" s="17"/>
      <c r="E72" s="9"/>
      <c r="F72" s="16" t="s">
        <v>81</v>
      </c>
      <c r="G72" s="68" t="s">
        <v>37</v>
      </c>
      <c r="H72" s="14"/>
      <c r="I72" s="9"/>
      <c r="J72" s="74" t="s">
        <v>84</v>
      </c>
      <c r="K72" s="67" t="s">
        <v>38</v>
      </c>
      <c r="L72" s="14"/>
      <c r="M72" s="9"/>
      <c r="N72" s="9"/>
      <c r="O72" s="9"/>
    </row>
    <row r="73" spans="1:15" s="12" customFormat="1" ht="15.75" thickBot="1">
      <c r="A73" s="9"/>
      <c r="B73" s="72"/>
      <c r="C73" s="9"/>
      <c r="D73" s="9"/>
      <c r="E73" s="9"/>
      <c r="F73" s="73"/>
      <c r="G73" s="11"/>
      <c r="H73" s="9"/>
      <c r="I73" s="9"/>
      <c r="J73" s="73"/>
      <c r="K73" s="11"/>
      <c r="L73" s="9"/>
      <c r="M73" s="9"/>
      <c r="N73" s="9"/>
      <c r="O73" s="9"/>
    </row>
    <row r="74" spans="1:15" s="12" customFormat="1" ht="45.75" thickBot="1">
      <c r="A74" s="9"/>
      <c r="B74" s="71" t="s">
        <v>79</v>
      </c>
      <c r="C74" s="67" t="s">
        <v>39</v>
      </c>
      <c r="D74" s="17"/>
      <c r="E74" s="9"/>
      <c r="F74" s="74" t="s">
        <v>82</v>
      </c>
      <c r="G74" s="67" t="s">
        <v>40</v>
      </c>
      <c r="H74" s="19"/>
      <c r="I74" s="9"/>
      <c r="J74" s="74" t="s">
        <v>85</v>
      </c>
      <c r="K74" s="67" t="s">
        <v>41</v>
      </c>
      <c r="L74" s="19"/>
      <c r="M74" s="9"/>
      <c r="N74" s="9"/>
      <c r="O74" s="9"/>
    </row>
    <row r="75" spans="1:15" s="12" customFormat="1" ht="15.75" thickBot="1">
      <c r="A75" s="9"/>
      <c r="B75" s="72"/>
      <c r="C75" s="9"/>
      <c r="D75" s="9"/>
      <c r="E75" s="9"/>
      <c r="F75" s="73"/>
      <c r="G75" s="11"/>
      <c r="H75" s="9"/>
      <c r="I75" s="9"/>
      <c r="J75" s="76"/>
      <c r="K75" s="9"/>
      <c r="L75" s="9"/>
      <c r="M75" s="9"/>
      <c r="N75" s="9"/>
      <c r="O75" s="9"/>
    </row>
    <row r="76" spans="1:15" s="12" customFormat="1" ht="30.75" thickBot="1">
      <c r="A76" s="9"/>
      <c r="B76" s="111" t="s">
        <v>80</v>
      </c>
      <c r="C76" s="67" t="s">
        <v>42</v>
      </c>
      <c r="D76" s="17"/>
      <c r="E76" s="9"/>
      <c r="F76" s="18" t="s">
        <v>83</v>
      </c>
      <c r="G76" s="67" t="s">
        <v>43</v>
      </c>
      <c r="H76" s="20"/>
      <c r="I76" s="9"/>
      <c r="J76" s="18" t="s">
        <v>86</v>
      </c>
      <c r="K76" s="67" t="s">
        <v>44</v>
      </c>
      <c r="L76" s="20"/>
      <c r="M76" s="9"/>
      <c r="N76" s="9"/>
      <c r="O76" s="9"/>
    </row>
    <row r="77" spans="1:15" s="12" customFormat="1" ht="15.75" thickBot="1">
      <c r="A77" s="9"/>
      <c r="B77" s="9"/>
      <c r="C77" s="9"/>
      <c r="D77" s="18"/>
      <c r="E77" s="9"/>
      <c r="F77" s="75"/>
      <c r="G77"/>
      <c r="H77" s="9"/>
      <c r="I77" s="9"/>
      <c r="J77"/>
      <c r="K77"/>
      <c r="L77" s="9"/>
      <c r="M77" s="9"/>
      <c r="N77" s="9"/>
      <c r="O77" s="9"/>
    </row>
    <row r="78" spans="1:15" s="12" customFormat="1" ht="23.25" thickBot="1">
      <c r="A78" s="9"/>
      <c r="B78" s="75" t="s">
        <v>73</v>
      </c>
      <c r="C78" s="67" t="s">
        <v>45</v>
      </c>
      <c r="D78" s="20"/>
      <c r="F78" s="77" t="s">
        <v>74</v>
      </c>
      <c r="G78" s="67" t="s">
        <v>46</v>
      </c>
      <c r="H78" s="20"/>
      <c r="J78" s="79" t="s">
        <v>89</v>
      </c>
      <c r="K78" s="80" t="s">
        <v>90</v>
      </c>
      <c r="L78" s="20"/>
      <c r="M78" s="9"/>
      <c r="N78" s="9"/>
      <c r="O78" s="9"/>
    </row>
    <row r="79" spans="4:12" s="9" customFormat="1" ht="15.75" customHeight="1" thickBot="1">
      <c r="D79" s="16"/>
      <c r="E79" s="11"/>
      <c r="F79" s="21"/>
      <c r="H79" s="18"/>
      <c r="J79" s="77"/>
      <c r="K79" s="67"/>
      <c r="L79" s="78"/>
    </row>
    <row r="80" spans="2:12" s="4" customFormat="1" ht="23.25" thickBot="1">
      <c r="B80" s="90" t="s">
        <v>95</v>
      </c>
      <c r="C80" s="91" t="s">
        <v>96</v>
      </c>
      <c r="D80" s="92"/>
      <c r="E80" s="90"/>
      <c r="F80" s="90"/>
      <c r="G80" s="90"/>
      <c r="H80" s="90"/>
      <c r="I80" s="90"/>
      <c r="J80" s="93" t="s">
        <v>91</v>
      </c>
      <c r="K80" s="94" t="s">
        <v>92</v>
      </c>
      <c r="L80" s="92"/>
    </row>
    <row r="81" spans="2:23" s="4" customFormat="1" ht="15.75" thickTop="1">
      <c r="B81" s="22" t="s">
        <v>26</v>
      </c>
      <c r="C81" s="22"/>
      <c r="D81" s="22"/>
      <c r="E81" s="22"/>
      <c r="F81" s="22"/>
      <c r="G81" s="22"/>
      <c r="H81" s="22"/>
      <c r="I81" s="22"/>
      <c r="J81" s="22"/>
      <c r="K81" s="22"/>
      <c r="L81" s="22"/>
      <c r="R81" s="4" t="s">
        <v>104</v>
      </c>
      <c r="S81" s="4" t="s">
        <v>105</v>
      </c>
      <c r="T81" s="4">
        <f>($F$86*$B$99)-($H$74*$S$102)</f>
        <v>0</v>
      </c>
      <c r="U81" s="4" t="s">
        <v>106</v>
      </c>
      <c r="V81" s="4" t="e">
        <f>VLOOKUP(H72,R82:T83,3,FALSE)</f>
        <v>#N/A</v>
      </c>
      <c r="W81" s="4">
        <f>IF(ISNA(V81),0,V81)</f>
        <v>0</v>
      </c>
    </row>
    <row r="82" spans="2:20" s="4" customFormat="1" ht="15">
      <c r="B82" s="64" t="s">
        <v>67</v>
      </c>
      <c r="R82" s="4" t="s">
        <v>0</v>
      </c>
      <c r="S82" s="4">
        <f>IF(T81&lt;$S$106,0,IF(T81&lt;$S$107,$U$107*(T81-$R$107)+$T$107,IF(T81&lt;$S$108,$U$108*(T81-$R$108)+$T$108,IF(T81&lt;$S$109,$U$109*(T81-$R$109)+$T$109,IF(T81&lt;$S$110,$U$110*(T81-$R$110)+$T$110,IF(T81&lt;$S$111,$U$111*(T81-$R$111)+$T$111,IF(T81&lt;$S$112,$U$112*(T81-$R$112)+$T$112,IF(T81&lt;$S$113,$U$113*(T81-$R$113)+$T$113,"ERROR"))))))))</f>
        <v>0</v>
      </c>
      <c r="T82" s="4">
        <f>IF(S82&lt;0,0,ROUND(S82/$B$99,2))</f>
        <v>0</v>
      </c>
    </row>
    <row r="83" spans="2:20" s="4" customFormat="1" ht="15">
      <c r="B83" s="64" t="s">
        <v>68</v>
      </c>
      <c r="D83" s="25" t="s">
        <v>51</v>
      </c>
      <c r="F83" s="25" t="s">
        <v>50</v>
      </c>
      <c r="G83" s="25"/>
      <c r="H83" s="25" t="s">
        <v>2</v>
      </c>
      <c r="J83" s="25" t="s">
        <v>75</v>
      </c>
      <c r="L83" s="25" t="s">
        <v>4</v>
      </c>
      <c r="R83" s="4" t="s">
        <v>1</v>
      </c>
      <c r="S83" s="4">
        <f>IF(T81&lt;$X$106,0,IF(T81&lt;$X$107,$Z$107*(T81-$W$107)+$Y$107,IF(T81&lt;$X$108,$Z$108*(T81-$W$108)+$Y$108,IF(T81&lt;$X$109,$Z$109*(T81-$W$109)+$Y$109,IF(T81&lt;$X$110,$Z$110*(T81-$W$110)+$Y$110,IF(T81&lt;$X$111,$Z$111*(T81-$W$111)+$Y$111,IF(T81&lt;$X$112,$Z$112*(T81-$W$112)+$Y$112,IF(T81&lt;$X$113,$Z$113*(T81-$W$113)+$Y$113,"ERROR"))))))))</f>
        <v>0</v>
      </c>
      <c r="T83" s="4">
        <f>IF(S83&lt;0,0,ROUND(S83/$B$99,2))</f>
        <v>0</v>
      </c>
    </row>
    <row r="84" spans="2:12" s="4" customFormat="1" ht="15">
      <c r="B84" s="65" t="s">
        <v>69</v>
      </c>
      <c r="D84" s="26" t="s">
        <v>52</v>
      </c>
      <c r="F84" s="26" t="s">
        <v>5</v>
      </c>
      <c r="G84" s="24"/>
      <c r="H84" s="26" t="s">
        <v>6</v>
      </c>
      <c r="J84" s="26" t="s">
        <v>7</v>
      </c>
      <c r="L84" s="26" t="s">
        <v>6</v>
      </c>
    </row>
    <row r="85" spans="2:23" s="4" customFormat="1" ht="15.75" thickBot="1">
      <c r="B85" s="63"/>
      <c r="R85" s="4" t="s">
        <v>107</v>
      </c>
      <c r="S85" s="4" t="s">
        <v>108</v>
      </c>
      <c r="T85" s="4">
        <f>$F$91*$B$99</f>
        <v>0</v>
      </c>
      <c r="U85" s="4" t="s">
        <v>106</v>
      </c>
      <c r="V85" s="4" t="e">
        <f>VLOOKUP(L72,R86:T87,3,FALSE)</f>
        <v>#N/A</v>
      </c>
      <c r="W85" s="4">
        <f>IF(ISNA(V85),0,V85)</f>
        <v>0</v>
      </c>
    </row>
    <row r="86" spans="2:20" s="4" customFormat="1" ht="15.75" thickBot="1">
      <c r="B86" s="66">
        <f>F66</f>
        <v>0</v>
      </c>
      <c r="D86" s="27">
        <f>IF($F$54=0,0,IF($F$54=1,VLOOKUP($F$59,$J$99:$K$154,2,FALSE),IF($F$54=2,VLOOKUP($F$59,$L$99:$M$154,2,FALSE))))</f>
        <v>0</v>
      </c>
      <c r="F86" s="28">
        <f>D72+D86-D74-D76-B86-D80</f>
        <v>0</v>
      </c>
      <c r="G86" s="29"/>
      <c r="H86" s="83">
        <f>IF(W81&lt;0,0,W81)</f>
        <v>0</v>
      </c>
      <c r="J86" s="27">
        <f>IF((D78+H78)=0,0,((F86+D74+D80)*(0.0765)))</f>
        <v>0</v>
      </c>
      <c r="L86" s="88">
        <f>IF(OR(L76="EXEMPT",L76="NT",L76="-WO"),0,W85)</f>
        <v>0</v>
      </c>
      <c r="R86" s="4" t="s">
        <v>0</v>
      </c>
      <c r="S86" s="4">
        <f>IF(T85&lt;$S$121,0,IF(T85&lt;$S$122,$U$122*(T85-$R$122)+$T$122,IF(T85&lt;$S$123,$U$123*(T85-$R$123)+$T$123,IF(T85&lt;$S$124,$U$124*(T85-$R$124)+$T$124,IF(T85&lt;$S$125,$U$125*(T85-$R$125)+$T$125,IF(T85&lt;$S$126,$U$126*(T85-$R$126)+$T$126,IF(T85&lt;$S$127,$U$127*(T85-$R$127)+$T$127,"ERROR")))))))</f>
        <v>0</v>
      </c>
      <c r="T86" s="4">
        <f>IF(S86&lt;($S$117*$L$74),0,ROUND((S86-($S$117*$L$74))/$B$99,2))</f>
        <v>0</v>
      </c>
    </row>
    <row r="87" spans="4:26" s="9" customFormat="1" ht="15.75">
      <c r="D87" s="31"/>
      <c r="E87" s="31"/>
      <c r="F87" s="32"/>
      <c r="G87" s="33"/>
      <c r="H87" s="32"/>
      <c r="I87" s="33"/>
      <c r="J87" s="10"/>
      <c r="K87" s="33"/>
      <c r="N87" s="34"/>
      <c r="O87" s="35"/>
      <c r="R87" s="4" t="s">
        <v>1</v>
      </c>
      <c r="S87" s="4">
        <f>IF(T85&lt;$X$121,0,IF(T85&lt;$X$122,$Z$122*(T85-$W$122)+$Y$122,IF(T85&lt;$X$123,$Z$123*(T85-$W$123)+$Y$123,IF(T85&lt;$X$124,$Z$124*(T85-$W$124)+$Y$124,IF(T85&lt;$X$125,$Z$125*(T85-$W$125)+$Y$125,IF(T85&lt;$X$126,$Z$126*(T85-$W$126)+$Y$126,IF(T85&lt;$X$127,$Z$127*(T85-$W$127)+$Y$127,"ERROR")))))))</f>
        <v>0</v>
      </c>
      <c r="T87" s="4">
        <f>IF(S87&lt;($S$117*$L$74),0,ROUND((S87-($S$117*$L$74))/$B$99,2))</f>
        <v>0</v>
      </c>
      <c r="U87" s="4"/>
      <c r="V87" s="4"/>
      <c r="W87" s="4"/>
      <c r="X87" s="4"/>
      <c r="Y87" s="4"/>
      <c r="Z87" s="4"/>
    </row>
    <row r="88" spans="4:14" s="4" customFormat="1" ht="15.75">
      <c r="D88" s="25" t="s">
        <v>53</v>
      </c>
      <c r="F88" s="25" t="s">
        <v>11</v>
      </c>
      <c r="H88" s="34" t="s">
        <v>19</v>
      </c>
      <c r="J88" s="69" t="s">
        <v>76</v>
      </c>
      <c r="K88" s="36"/>
      <c r="L88" s="34" t="s">
        <v>21</v>
      </c>
      <c r="N88" s="37" t="s">
        <v>31</v>
      </c>
    </row>
    <row r="89" spans="4:14" s="4" customFormat="1" ht="15.75">
      <c r="D89" s="26" t="s">
        <v>52</v>
      </c>
      <c r="F89" s="26" t="s">
        <v>5</v>
      </c>
      <c r="H89" s="38" t="s">
        <v>20</v>
      </c>
      <c r="J89" s="70" t="s">
        <v>77</v>
      </c>
      <c r="K89" s="36"/>
      <c r="L89" s="38" t="s">
        <v>20</v>
      </c>
      <c r="N89" s="39" t="s">
        <v>22</v>
      </c>
    </row>
    <row r="90" spans="8:12" s="4" customFormat="1" ht="16.5" thickBot="1">
      <c r="H90" s="40"/>
      <c r="J90" s="40"/>
      <c r="K90" s="36"/>
      <c r="L90" s="40"/>
    </row>
    <row r="91" spans="4:14" s="4" customFormat="1" ht="16.5" thickBot="1">
      <c r="D91" s="27">
        <f>IF(F54=0,0,IF(F54&lt;2,VLOOKUP(F59,J99:K125,2),VLOOKUP(F59,L99:M126,2)))</f>
        <v>0</v>
      </c>
      <c r="F91" s="27">
        <f>D72+D91-D74-D76-B86-D80</f>
        <v>0</v>
      </c>
      <c r="H91" s="41">
        <f>H86-(H76-L78)</f>
        <v>0</v>
      </c>
      <c r="J91" s="41">
        <f>J86-(D78+H78)</f>
        <v>0</v>
      </c>
      <c r="K91" s="36"/>
      <c r="L91" s="41">
        <f>L86-(L76-L80)</f>
        <v>0</v>
      </c>
      <c r="N91" s="42">
        <f>H91+J91+L91</f>
        <v>0</v>
      </c>
    </row>
    <row r="92" s="4" customFormat="1" ht="15">
      <c r="B92" s="52" t="s">
        <v>103</v>
      </c>
    </row>
    <row r="93" spans="10:44" ht="15">
      <c r="J93" s="25" t="s">
        <v>10</v>
      </c>
      <c r="N93" s="46" t="s">
        <v>17</v>
      </c>
      <c r="R93" s="4"/>
      <c r="S93" s="4"/>
      <c r="T93" s="4"/>
      <c r="U93" s="4"/>
      <c r="V93" s="4"/>
      <c r="W93" s="4"/>
      <c r="X93" s="4"/>
      <c r="Y93" s="4"/>
      <c r="Z93" s="4"/>
      <c r="AR93" s="84" t="s">
        <v>94</v>
      </c>
    </row>
    <row r="94" spans="2:26" ht="15">
      <c r="B94" s="24"/>
      <c r="F94" s="46" t="s">
        <v>2</v>
      </c>
      <c r="J94" s="25" t="s">
        <v>11</v>
      </c>
      <c r="L94" s="46" t="s">
        <v>18</v>
      </c>
      <c r="N94" s="46" t="s">
        <v>16</v>
      </c>
      <c r="R94" s="4"/>
      <c r="S94" s="4"/>
      <c r="T94" s="4"/>
      <c r="U94" s="4"/>
      <c r="V94" s="4"/>
      <c r="W94" s="4"/>
      <c r="X94" s="4"/>
      <c r="Y94" s="4"/>
      <c r="Z94" s="4"/>
    </row>
    <row r="95" spans="2:44" ht="15">
      <c r="B95" s="24"/>
      <c r="D95" s="2" t="s">
        <v>123</v>
      </c>
      <c r="F95" s="47" t="s">
        <v>3</v>
      </c>
      <c r="J95" s="26" t="s">
        <v>5</v>
      </c>
      <c r="L95" s="47" t="s">
        <v>13</v>
      </c>
      <c r="N95" s="47" t="s">
        <v>13</v>
      </c>
      <c r="R95" s="84"/>
      <c r="S95" s="9"/>
      <c r="T95" s="9"/>
      <c r="U95" s="9"/>
      <c r="V95" s="9"/>
      <c r="W95" s="9"/>
      <c r="X95" s="9"/>
      <c r="Y95" s="9"/>
      <c r="Z95" s="9"/>
      <c r="AR95" s="2" t="s">
        <v>93</v>
      </c>
    </row>
    <row r="96" spans="2:26" ht="15.75" thickBot="1">
      <c r="B96" s="25" t="s">
        <v>121</v>
      </c>
      <c r="D96" s="2" t="s">
        <v>14</v>
      </c>
      <c r="H96" s="46" t="s">
        <v>34</v>
      </c>
      <c r="J96" s="4"/>
      <c r="R96" s="84" t="s">
        <v>94</v>
      </c>
      <c r="S96" s="9"/>
      <c r="T96" s="9"/>
      <c r="U96" s="9"/>
      <c r="V96" s="9"/>
      <c r="W96" s="9"/>
      <c r="X96" s="9"/>
      <c r="Y96" s="9"/>
      <c r="Z96" s="9"/>
    </row>
    <row r="97" spans="2:26" ht="15.75" thickBot="1">
      <c r="B97" s="26" t="s">
        <v>122</v>
      </c>
      <c r="F97" s="44">
        <f>IF(OR(H74="EXEMPT",H74="NT",H74="-WO"),0,329.2*H74)</f>
        <v>0</v>
      </c>
      <c r="H97" s="46" t="s">
        <v>32</v>
      </c>
      <c r="J97" s="30">
        <f>F91*12</f>
        <v>0</v>
      </c>
      <c r="L97" s="48">
        <f>IF(J97=0,0,IF(L72="S",IF((J97&lt;15200),5730,IF((J97&gt;62949),0,IF(AND(15119&lt;J97,J97&lt;62950),5730-((J97-15200)*0.12)))),IF((J97&lt;21400),7870,IF((J97&gt;60749),0,IF(AND(21399&lt;J97,J97&lt;60750),5500-((J97-21400)*0.2))))))</f>
        <v>0</v>
      </c>
      <c r="M97" s="49"/>
      <c r="N97" s="45">
        <f>IF(OR(L74="EXEMPT",L74="NT",L74="-WO"),0,L74*400)</f>
        <v>0</v>
      </c>
      <c r="R97" s="49" t="s">
        <v>109</v>
      </c>
      <c r="S97" s="9"/>
      <c r="T97" s="9"/>
      <c r="U97" s="9"/>
      <c r="V97" s="9"/>
      <c r="W97" s="9"/>
      <c r="X97" s="9"/>
      <c r="Y97" s="9"/>
      <c r="Z97" s="9"/>
    </row>
    <row r="98" spans="2:26" ht="15.75" thickBot="1">
      <c r="B98" s="4"/>
      <c r="F98" s="50"/>
      <c r="H98" s="51" t="s">
        <v>33</v>
      </c>
      <c r="R98" s="49" t="s">
        <v>93</v>
      </c>
      <c r="S98" s="4"/>
      <c r="T98" s="4"/>
      <c r="U98" s="4"/>
      <c r="V98" s="4"/>
      <c r="W98" s="4"/>
      <c r="X98" s="4"/>
      <c r="Y98" s="4"/>
      <c r="Z98" s="4"/>
    </row>
    <row r="99" spans="2:26" ht="15.75" thickBot="1">
      <c r="B99" s="108">
        <v>12</v>
      </c>
      <c r="C99" s="46"/>
      <c r="D99" s="46">
        <v>0</v>
      </c>
      <c r="F99" s="46" t="s">
        <v>0</v>
      </c>
      <c r="G99" s="46"/>
      <c r="H99" s="46">
        <v>0</v>
      </c>
      <c r="J99" s="109" t="s">
        <v>124</v>
      </c>
      <c r="K99" s="81">
        <v>504.3</v>
      </c>
      <c r="L99" s="109" t="s">
        <v>124</v>
      </c>
      <c r="M99" s="81">
        <v>922.3</v>
      </c>
      <c r="R99" s="4"/>
      <c r="S99" s="4"/>
      <c r="T99" s="4"/>
      <c r="U99" s="4"/>
      <c r="V99" s="4"/>
      <c r="W99" s="4"/>
      <c r="X99" s="4"/>
      <c r="Y99" s="4"/>
      <c r="Z99" s="4"/>
    </row>
    <row r="100" spans="2:26" ht="15">
      <c r="B100" s="46" t="s">
        <v>14</v>
      </c>
      <c r="C100" s="46"/>
      <c r="D100" s="46">
        <v>1</v>
      </c>
      <c r="F100" s="46" t="s">
        <v>1</v>
      </c>
      <c r="G100" s="46"/>
      <c r="H100" s="46">
        <v>1</v>
      </c>
      <c r="J100" s="109" t="s">
        <v>125</v>
      </c>
      <c r="K100" s="81">
        <v>519.3</v>
      </c>
      <c r="L100" s="109" t="s">
        <v>125</v>
      </c>
      <c r="M100" s="81">
        <v>1021.9</v>
      </c>
      <c r="R100" s="4"/>
      <c r="S100" s="4"/>
      <c r="T100" s="4"/>
      <c r="U100" s="4"/>
      <c r="V100" s="4"/>
      <c r="W100" s="4"/>
      <c r="X100" s="4"/>
      <c r="Y100" s="4"/>
      <c r="Z100" s="4"/>
    </row>
    <row r="101" spans="2:26" ht="15">
      <c r="B101" s="46"/>
      <c r="C101" s="46"/>
      <c r="D101" s="46">
        <v>2</v>
      </c>
      <c r="F101" s="46"/>
      <c r="G101" s="46"/>
      <c r="H101" s="46">
        <v>2</v>
      </c>
      <c r="J101" s="109" t="s">
        <v>176</v>
      </c>
      <c r="K101" s="81">
        <v>505.8</v>
      </c>
      <c r="L101" s="109" t="s">
        <v>176</v>
      </c>
      <c r="M101" s="81">
        <v>995.3</v>
      </c>
      <c r="R101" s="4" t="s">
        <v>110</v>
      </c>
      <c r="S101" s="4" t="s">
        <v>111</v>
      </c>
      <c r="T101" s="4"/>
      <c r="U101" s="4"/>
      <c r="V101" s="4"/>
      <c r="W101" s="4"/>
      <c r="X101" s="4"/>
      <c r="Y101" s="4"/>
      <c r="Z101" s="4"/>
    </row>
    <row r="102" spans="2:26" ht="15">
      <c r="B102" s="46">
        <v>9</v>
      </c>
      <c r="C102" s="46"/>
      <c r="F102" s="46"/>
      <c r="G102" s="46"/>
      <c r="H102" s="46">
        <v>3</v>
      </c>
      <c r="J102" s="109" t="s">
        <v>177</v>
      </c>
      <c r="K102" s="82">
        <v>493.8</v>
      </c>
      <c r="L102" s="109" t="s">
        <v>178</v>
      </c>
      <c r="M102" s="81">
        <v>971.6</v>
      </c>
      <c r="R102" s="4" t="s">
        <v>112</v>
      </c>
      <c r="S102" s="4">
        <v>4000</v>
      </c>
      <c r="T102" s="4"/>
      <c r="U102" s="4"/>
      <c r="V102" s="4"/>
      <c r="W102" s="4"/>
      <c r="X102" s="4"/>
      <c r="Y102" s="4"/>
      <c r="Z102" s="4"/>
    </row>
    <row r="103" spans="2:26" ht="15">
      <c r="B103" s="46">
        <v>12</v>
      </c>
      <c r="C103" s="46"/>
      <c r="F103" s="46"/>
      <c r="G103" s="46"/>
      <c r="H103" s="46">
        <v>4</v>
      </c>
      <c r="J103" s="110" t="s">
        <v>126</v>
      </c>
      <c r="K103" s="81">
        <v>411.6</v>
      </c>
      <c r="L103" s="110" t="s">
        <v>126</v>
      </c>
      <c r="M103" s="82">
        <v>809.9</v>
      </c>
      <c r="R103" s="4"/>
      <c r="S103" s="4"/>
      <c r="T103" s="4"/>
      <c r="U103" s="4"/>
      <c r="V103" s="4"/>
      <c r="W103" s="4"/>
      <c r="X103" s="4"/>
      <c r="Y103" s="4"/>
      <c r="Z103" s="4"/>
    </row>
    <row r="104" spans="2:26" ht="15">
      <c r="B104" s="46"/>
      <c r="C104" s="46"/>
      <c r="F104" s="46"/>
      <c r="G104" s="46"/>
      <c r="H104" s="46">
        <v>5</v>
      </c>
      <c r="J104" s="109" t="s">
        <v>127</v>
      </c>
      <c r="K104" s="81">
        <v>448.6</v>
      </c>
      <c r="L104" s="109" t="s">
        <v>127</v>
      </c>
      <c r="M104" s="81">
        <v>882.7</v>
      </c>
      <c r="R104" s="4" t="s">
        <v>113</v>
      </c>
      <c r="S104" s="4"/>
      <c r="T104" s="4"/>
      <c r="U104" s="4"/>
      <c r="V104" s="4"/>
      <c r="W104" s="4" t="s">
        <v>114</v>
      </c>
      <c r="X104" s="4"/>
      <c r="Y104" s="4"/>
      <c r="Z104" s="4"/>
    </row>
    <row r="105" spans="2:26" ht="15">
      <c r="B105" s="25" t="s">
        <v>47</v>
      </c>
      <c r="C105" s="25"/>
      <c r="D105" s="4"/>
      <c r="F105" s="46"/>
      <c r="G105" s="46"/>
      <c r="H105" s="46">
        <v>6</v>
      </c>
      <c r="J105" s="109" t="s">
        <v>128</v>
      </c>
      <c r="K105" s="81">
        <v>527.3</v>
      </c>
      <c r="L105" s="109" t="s">
        <v>128</v>
      </c>
      <c r="M105" s="81">
        <v>1037.6</v>
      </c>
      <c r="R105" s="96" t="s">
        <v>115</v>
      </c>
      <c r="S105" s="97" t="s">
        <v>116</v>
      </c>
      <c r="T105" s="97" t="s">
        <v>117</v>
      </c>
      <c r="U105" s="98" t="s">
        <v>118</v>
      </c>
      <c r="V105" s="4"/>
      <c r="W105" s="96" t="s">
        <v>115</v>
      </c>
      <c r="X105" s="97" t="s">
        <v>116</v>
      </c>
      <c r="Y105" s="97" t="s">
        <v>117</v>
      </c>
      <c r="Z105" s="98" t="s">
        <v>118</v>
      </c>
    </row>
    <row r="106" spans="2:26" ht="15">
      <c r="B106" s="54">
        <v>0</v>
      </c>
      <c r="C106" s="25"/>
      <c r="D106" s="55">
        <f>IF(H72="S",IF((F86-F97)&lt;192,0,0),IF((F86-F97)&lt;717,0,0))</f>
        <v>0</v>
      </c>
      <c r="F106" s="46"/>
      <c r="G106" s="46"/>
      <c r="H106" s="46">
        <v>7</v>
      </c>
      <c r="J106" s="109" t="s">
        <v>129</v>
      </c>
      <c r="K106" s="81">
        <v>418.9</v>
      </c>
      <c r="L106" s="109" t="s">
        <v>129</v>
      </c>
      <c r="M106" s="81">
        <v>824.2</v>
      </c>
      <c r="R106" s="99">
        <v>0</v>
      </c>
      <c r="S106" s="100">
        <v>2300</v>
      </c>
      <c r="T106" s="100">
        <v>0</v>
      </c>
      <c r="U106" s="101">
        <v>0</v>
      </c>
      <c r="V106" s="102"/>
      <c r="W106" s="99">
        <v>0</v>
      </c>
      <c r="X106" s="100">
        <v>8600</v>
      </c>
      <c r="Y106" s="100">
        <v>0</v>
      </c>
      <c r="Z106" s="101">
        <v>0</v>
      </c>
    </row>
    <row r="107" spans="2:26" ht="15">
      <c r="B107" s="54">
        <v>0.1</v>
      </c>
      <c r="C107" s="25"/>
      <c r="D107" s="55">
        <f>IF(H72="S",IF(D106&gt;0,0,IF((F86-F97)&lt;960,((F86-F97)-192)*0.1,0)),IF(D106&gt;0,0,IF((F86-F97)&lt;2254,((F86-F97)-717)*0.1,0)))</f>
        <v>-71.7</v>
      </c>
      <c r="F107" s="46"/>
      <c r="G107" s="46"/>
      <c r="H107" s="46">
        <v>8</v>
      </c>
      <c r="J107" s="109" t="s">
        <v>130</v>
      </c>
      <c r="K107" s="81">
        <v>522.5</v>
      </c>
      <c r="L107" s="109" t="s">
        <v>130</v>
      </c>
      <c r="M107" s="81">
        <v>1028.2</v>
      </c>
      <c r="R107" s="99">
        <v>2300</v>
      </c>
      <c r="S107" s="100">
        <v>11525</v>
      </c>
      <c r="T107" s="100">
        <v>0</v>
      </c>
      <c r="U107" s="101">
        <v>0.1</v>
      </c>
      <c r="V107" s="102"/>
      <c r="W107" s="99">
        <v>8600</v>
      </c>
      <c r="X107" s="100">
        <v>27050</v>
      </c>
      <c r="Y107" s="100">
        <v>0</v>
      </c>
      <c r="Z107" s="101">
        <v>0.1</v>
      </c>
    </row>
    <row r="108" spans="2:26" ht="15">
      <c r="B108" s="54">
        <v>0.15</v>
      </c>
      <c r="C108" s="25"/>
      <c r="D108" s="55">
        <f>IF(H72="S",IF(SUM(D106:D107)&gt;0,0,IF((F86-F97)&lt;3313,((F86-F97)-960)*0.15+76.8,0)),IF(SUM(D106:D107)&gt;0,0,IF((F86-F97)&lt;6958,((F86-F97)-2254)*0.15+153.7,0)))</f>
        <v>-184.39999999999998</v>
      </c>
      <c r="F108" s="46"/>
      <c r="G108" s="46"/>
      <c r="H108" s="46">
        <v>9</v>
      </c>
      <c r="J108" s="109" t="s">
        <v>131</v>
      </c>
      <c r="K108" s="81">
        <v>507.5</v>
      </c>
      <c r="L108" s="109" t="s">
        <v>131</v>
      </c>
      <c r="M108" s="81">
        <v>998.6</v>
      </c>
      <c r="R108" s="99">
        <v>11525</v>
      </c>
      <c r="S108" s="100">
        <v>39750</v>
      </c>
      <c r="T108" s="100">
        <v>922.5</v>
      </c>
      <c r="U108" s="101">
        <v>0.15</v>
      </c>
      <c r="V108" s="102"/>
      <c r="W108" s="99">
        <v>27050</v>
      </c>
      <c r="X108" s="100">
        <v>83500</v>
      </c>
      <c r="Y108" s="100">
        <v>1845</v>
      </c>
      <c r="Z108" s="101">
        <v>0.15</v>
      </c>
    </row>
    <row r="109" spans="2:26" ht="15">
      <c r="B109" s="54">
        <v>0.25</v>
      </c>
      <c r="C109" s="25"/>
      <c r="D109" s="55">
        <f>IF(H72="S",IF(SUM(D106:D108)&gt;0,0,IF((F86-F97)&lt;7754,((F86-F97)-3313)*0.25+429.75,0)),IF(SUM(D106:D108)&gt;0,0,IF((F86-F97)&lt;13317,((F86-F97)-6958)*0.25+859.3,0)))</f>
        <v>-880.2</v>
      </c>
      <c r="F109" s="46"/>
      <c r="G109" s="46"/>
      <c r="H109" s="46">
        <v>10</v>
      </c>
      <c r="J109" s="109" t="s">
        <v>132</v>
      </c>
      <c r="K109" s="81">
        <v>469.7</v>
      </c>
      <c r="L109" s="109" t="s">
        <v>132</v>
      </c>
      <c r="M109" s="81">
        <v>924.2</v>
      </c>
      <c r="R109" s="99">
        <v>39750</v>
      </c>
      <c r="S109" s="100">
        <v>93050</v>
      </c>
      <c r="T109" s="100">
        <v>5156.25</v>
      </c>
      <c r="U109" s="101">
        <v>0.25</v>
      </c>
      <c r="V109" s="102"/>
      <c r="W109" s="99">
        <v>83500</v>
      </c>
      <c r="X109" s="100">
        <v>159800</v>
      </c>
      <c r="Y109" s="100">
        <v>10312.5</v>
      </c>
      <c r="Z109" s="101">
        <v>0.25</v>
      </c>
    </row>
    <row r="110" spans="2:26" ht="15">
      <c r="B110" s="54">
        <v>0.28</v>
      </c>
      <c r="C110" s="25"/>
      <c r="D110" s="55">
        <f>IF(H72="S",IF(SUM(D106:D109)&gt;0,0,IF((F86-F97)&lt;15967,((F86-F97)-7754)*0.28+1540,0)),IF(SUM(D106:D109)&gt;0,0,IF((F86-F97)&lt;19921,((F86-F97)-13317)*0.28+2449.05,0)))</f>
        <v>-1279.71</v>
      </c>
      <c r="F110" s="46"/>
      <c r="G110" s="46"/>
      <c r="H110" s="46">
        <v>11</v>
      </c>
      <c r="J110" s="109" t="s">
        <v>133</v>
      </c>
      <c r="K110" s="81">
        <v>528</v>
      </c>
      <c r="L110" s="109" t="s">
        <v>133</v>
      </c>
      <c r="M110" s="81">
        <v>1039</v>
      </c>
      <c r="R110" s="99">
        <v>93050</v>
      </c>
      <c r="S110" s="100">
        <v>191600</v>
      </c>
      <c r="T110" s="100">
        <v>18481.25</v>
      </c>
      <c r="U110" s="101">
        <v>0.28</v>
      </c>
      <c r="V110" s="102"/>
      <c r="W110" s="99">
        <v>159800</v>
      </c>
      <c r="X110" s="100">
        <v>239050</v>
      </c>
      <c r="Y110" s="100">
        <v>29387.5</v>
      </c>
      <c r="Z110" s="101">
        <v>0.28</v>
      </c>
    </row>
    <row r="111" spans="2:26" ht="15">
      <c r="B111" s="54">
        <v>0.33</v>
      </c>
      <c r="C111" s="25"/>
      <c r="D111" s="55">
        <f>IF(H72="S",IF(SUM(D106:D110)&gt;0,0,IF((F86-F97)&lt;34483,((F86-F97)-15967)*0.33+3839.64,0)),IF(SUM(D106:D110)&gt;0,0,IF((F86-F97)&lt;35008,((F86-F97)-19921)*0.33+4298.17,0)))</f>
        <v>-2275.76</v>
      </c>
      <c r="F111" s="46"/>
      <c r="G111" s="46"/>
      <c r="H111" s="46">
        <v>12</v>
      </c>
      <c r="J111" s="109" t="s">
        <v>134</v>
      </c>
      <c r="K111" s="81">
        <v>564</v>
      </c>
      <c r="L111" s="109" t="s">
        <v>134</v>
      </c>
      <c r="M111" s="81">
        <v>1109.8</v>
      </c>
      <c r="R111" s="99">
        <v>191600</v>
      </c>
      <c r="S111" s="100">
        <v>413800</v>
      </c>
      <c r="T111" s="100">
        <v>46075.25</v>
      </c>
      <c r="U111" s="101">
        <v>0.33</v>
      </c>
      <c r="V111" s="102"/>
      <c r="W111" s="99">
        <v>239050</v>
      </c>
      <c r="X111" s="100">
        <v>420100</v>
      </c>
      <c r="Y111" s="100">
        <v>51577.5</v>
      </c>
      <c r="Z111" s="101">
        <v>0.33</v>
      </c>
    </row>
    <row r="112" spans="2:26" ht="15">
      <c r="B112" s="54">
        <v>0.35</v>
      </c>
      <c r="C112" s="25"/>
      <c r="D112" s="86">
        <f>IF(H72="S",IF(SUM(D106:D111)&gt;0,0,IF((F86-F97)&lt;34625,((F86-F97)-34483)*0.35+9949.92,0)),IF(SUM(D106:D111)&gt;0,0,IF((F86-F97)&lt;39454,((F86-F97)-35008)*0.35+9276.88,0)))</f>
        <v>-2975.92</v>
      </c>
      <c r="F112" s="46"/>
      <c r="G112" s="46"/>
      <c r="H112" s="46">
        <v>13</v>
      </c>
      <c r="J112" s="109" t="s">
        <v>170</v>
      </c>
      <c r="K112" s="81">
        <v>856.2</v>
      </c>
      <c r="L112" s="109" t="s">
        <v>170</v>
      </c>
      <c r="M112" s="81">
        <v>1684.8</v>
      </c>
      <c r="R112" s="99">
        <v>413800</v>
      </c>
      <c r="S112" s="100">
        <v>415500</v>
      </c>
      <c r="T112" s="100">
        <v>119401.25</v>
      </c>
      <c r="U112" s="101">
        <v>0.35</v>
      </c>
      <c r="V112" s="102"/>
      <c r="W112" s="99">
        <v>420100</v>
      </c>
      <c r="X112" s="100">
        <v>473450</v>
      </c>
      <c r="Y112" s="100">
        <v>111324</v>
      </c>
      <c r="Z112" s="101">
        <v>0.35</v>
      </c>
    </row>
    <row r="113" spans="2:26" ht="15.75" thickBot="1">
      <c r="B113" s="87">
        <v>0.396</v>
      </c>
      <c r="C113" s="25"/>
      <c r="D113" s="85">
        <f>IF(H72="S",IF(SUM(D106:D112)&gt;0,0,IF((F86-F97)&lt;9999999.99,((F86-F97)-34625)*0.396+9999.62,0)),IF(SUM(D106:D112)&gt;0,0,IF((F86-F97)&lt;9999999.99,((F86-F97)-39454)*0.396+10832.98,0)))</f>
        <v>-4790.804000000002</v>
      </c>
      <c r="F113" s="46"/>
      <c r="G113" s="46"/>
      <c r="H113" s="46">
        <v>14</v>
      </c>
      <c r="J113" s="109" t="s">
        <v>135</v>
      </c>
      <c r="K113" s="81">
        <v>449.9</v>
      </c>
      <c r="L113" s="109" t="s">
        <v>135</v>
      </c>
      <c r="M113" s="81">
        <v>885.2</v>
      </c>
      <c r="R113" s="103">
        <v>415500</v>
      </c>
      <c r="S113" s="104">
        <v>999999999.99</v>
      </c>
      <c r="T113" s="104">
        <v>119996.25</v>
      </c>
      <c r="U113" s="105">
        <v>0.396</v>
      </c>
      <c r="V113" s="102"/>
      <c r="W113" s="103">
        <v>473450</v>
      </c>
      <c r="X113" s="104">
        <v>999999999.99</v>
      </c>
      <c r="Y113" s="104">
        <v>129996.5</v>
      </c>
      <c r="Z113" s="105">
        <v>0.396</v>
      </c>
    </row>
    <row r="114" spans="2:26" ht="15.75" thickTop="1">
      <c r="B114" s="46"/>
      <c r="C114" s="46"/>
      <c r="D114" s="55">
        <f>SUM(D106:D113)</f>
        <v>-12458.494000000002</v>
      </c>
      <c r="F114" s="46"/>
      <c r="G114" s="46"/>
      <c r="H114" s="46">
        <v>15</v>
      </c>
      <c r="J114" s="109" t="s">
        <v>136</v>
      </c>
      <c r="K114" s="81">
        <v>419</v>
      </c>
      <c r="L114" s="109" t="s">
        <v>136</v>
      </c>
      <c r="M114" s="81">
        <v>824.5</v>
      </c>
      <c r="R114" s="4"/>
      <c r="S114" s="4"/>
      <c r="T114" s="4"/>
      <c r="U114" s="4"/>
      <c r="V114" s="4"/>
      <c r="W114" s="4"/>
      <c r="X114" s="4"/>
      <c r="Y114" s="4"/>
      <c r="Z114" s="4"/>
    </row>
    <row r="115" spans="2:26" ht="15">
      <c r="B115" s="46"/>
      <c r="C115" s="46"/>
      <c r="F115" s="46"/>
      <c r="G115" s="46"/>
      <c r="H115" s="46">
        <v>16</v>
      </c>
      <c r="J115" s="109" t="s">
        <v>171</v>
      </c>
      <c r="K115" s="81">
        <v>507.3</v>
      </c>
      <c r="L115" s="109" t="s">
        <v>171</v>
      </c>
      <c r="M115" s="81">
        <v>998.2</v>
      </c>
      <c r="R115" s="4"/>
      <c r="S115" s="4"/>
      <c r="T115" s="4"/>
      <c r="U115" s="4"/>
      <c r="V115" s="4"/>
      <c r="W115" s="4"/>
      <c r="X115" s="4"/>
      <c r="Y115" s="4"/>
      <c r="Z115" s="4"/>
    </row>
    <row r="116" spans="2:26" ht="15">
      <c r="B116" s="46"/>
      <c r="C116" s="46"/>
      <c r="F116" s="46"/>
      <c r="G116" s="46"/>
      <c r="H116" s="46">
        <v>17</v>
      </c>
      <c r="J116" s="109" t="s">
        <v>172</v>
      </c>
      <c r="K116" s="81">
        <v>531.1</v>
      </c>
      <c r="L116" s="109" t="s">
        <v>172</v>
      </c>
      <c r="M116" s="81">
        <v>1045</v>
      </c>
      <c r="R116" s="4" t="s">
        <v>119</v>
      </c>
      <c r="S116" s="4" t="s">
        <v>120</v>
      </c>
      <c r="T116" s="4"/>
      <c r="U116" s="4"/>
      <c r="V116" s="4"/>
      <c r="W116" s="4"/>
      <c r="X116" s="4"/>
      <c r="Y116" s="4"/>
      <c r="Z116" s="4"/>
    </row>
    <row r="117" spans="2:26" ht="15">
      <c r="B117" s="46"/>
      <c r="C117" s="46"/>
      <c r="F117" s="46"/>
      <c r="G117" s="46"/>
      <c r="H117" s="46">
        <v>18</v>
      </c>
      <c r="J117" s="109" t="s">
        <v>137</v>
      </c>
      <c r="K117" s="81">
        <v>444.5</v>
      </c>
      <c r="L117" s="109" t="s">
        <v>137</v>
      </c>
      <c r="M117" s="81">
        <v>874.6</v>
      </c>
      <c r="R117" s="4" t="s">
        <v>112</v>
      </c>
      <c r="S117" s="4">
        <v>22</v>
      </c>
      <c r="T117" s="4"/>
      <c r="U117" s="4"/>
      <c r="V117" s="4"/>
      <c r="W117" s="4"/>
      <c r="X117" s="4"/>
      <c r="Y117" s="4"/>
      <c r="Z117" s="4"/>
    </row>
    <row r="118" spans="2:26" ht="15">
      <c r="B118" s="46"/>
      <c r="C118" s="46"/>
      <c r="F118" s="46"/>
      <c r="G118" s="46"/>
      <c r="H118" s="46">
        <v>19</v>
      </c>
      <c r="J118" s="109" t="s">
        <v>138</v>
      </c>
      <c r="K118" s="81">
        <v>546.9</v>
      </c>
      <c r="L118" s="109" t="s">
        <v>138</v>
      </c>
      <c r="M118" s="81">
        <v>1076.2</v>
      </c>
      <c r="R118" s="4"/>
      <c r="S118" s="4"/>
      <c r="T118" s="4"/>
      <c r="U118" s="4"/>
      <c r="V118" s="4"/>
      <c r="W118" s="4"/>
      <c r="X118" s="4"/>
      <c r="Y118" s="4"/>
      <c r="Z118" s="4"/>
    </row>
    <row r="119" spans="2:26" ht="15">
      <c r="B119" s="46"/>
      <c r="C119" s="46"/>
      <c r="F119" s="46"/>
      <c r="G119" s="46"/>
      <c r="H119" s="46">
        <v>20</v>
      </c>
      <c r="J119" s="109" t="s">
        <v>139</v>
      </c>
      <c r="K119" s="81">
        <v>537.2</v>
      </c>
      <c r="L119" s="109" t="s">
        <v>139</v>
      </c>
      <c r="M119" s="81">
        <v>1057.1</v>
      </c>
      <c r="R119" s="4" t="s">
        <v>113</v>
      </c>
      <c r="S119" s="4"/>
      <c r="T119" s="4"/>
      <c r="U119" s="4"/>
      <c r="V119" s="4"/>
      <c r="W119" s="4" t="s">
        <v>114</v>
      </c>
      <c r="X119" s="4"/>
      <c r="Y119" s="4"/>
      <c r="Z119" s="4"/>
    </row>
    <row r="120" spans="2:26" ht="15">
      <c r="B120" s="46"/>
      <c r="C120" s="46"/>
      <c r="F120" s="46"/>
      <c r="G120" s="46"/>
      <c r="H120" s="46">
        <v>21</v>
      </c>
      <c r="J120" s="109" t="s">
        <v>140</v>
      </c>
      <c r="K120" s="81">
        <v>513.1</v>
      </c>
      <c r="L120" s="109" t="s">
        <v>140</v>
      </c>
      <c r="M120" s="81">
        <v>1009.6</v>
      </c>
      <c r="R120" s="96" t="s">
        <v>115</v>
      </c>
      <c r="S120" s="97" t="s">
        <v>116</v>
      </c>
      <c r="T120" s="97" t="s">
        <v>117</v>
      </c>
      <c r="U120" s="98" t="s">
        <v>118</v>
      </c>
      <c r="V120" s="4"/>
      <c r="W120" s="96" t="s">
        <v>115</v>
      </c>
      <c r="X120" s="97" t="s">
        <v>116</v>
      </c>
      <c r="Y120" s="97" t="s">
        <v>117</v>
      </c>
      <c r="Z120" s="98" t="s">
        <v>118</v>
      </c>
    </row>
    <row r="121" spans="2:26" ht="15">
      <c r="B121" s="46"/>
      <c r="C121" s="46"/>
      <c r="F121" s="46"/>
      <c r="G121" s="46"/>
      <c r="H121" s="46">
        <v>22</v>
      </c>
      <c r="J121" s="109" t="s">
        <v>141</v>
      </c>
      <c r="K121" s="81">
        <v>503</v>
      </c>
      <c r="L121" s="109" t="s">
        <v>141</v>
      </c>
      <c r="M121" s="81">
        <v>989.8</v>
      </c>
      <c r="R121" s="99">
        <v>0</v>
      </c>
      <c r="S121" s="100">
        <v>5730</v>
      </c>
      <c r="T121" s="100">
        <v>0</v>
      </c>
      <c r="U121" s="106">
        <v>0</v>
      </c>
      <c r="V121" s="102"/>
      <c r="W121" s="99">
        <v>0</v>
      </c>
      <c r="X121" s="100">
        <v>7870</v>
      </c>
      <c r="Y121" s="100">
        <v>0</v>
      </c>
      <c r="Z121" s="106">
        <v>0</v>
      </c>
    </row>
    <row r="122" spans="2:26" ht="15">
      <c r="B122" s="46"/>
      <c r="C122" s="46"/>
      <c r="F122" s="46"/>
      <c r="G122" s="46"/>
      <c r="H122" s="46">
        <v>23</v>
      </c>
      <c r="J122" s="109" t="s">
        <v>142</v>
      </c>
      <c r="K122" s="81">
        <v>445.7</v>
      </c>
      <c r="L122" s="109" t="s">
        <v>142</v>
      </c>
      <c r="M122" s="81">
        <v>877</v>
      </c>
      <c r="R122" s="99">
        <v>5730</v>
      </c>
      <c r="S122" s="100">
        <v>15200</v>
      </c>
      <c r="T122" s="100">
        <v>0</v>
      </c>
      <c r="U122" s="106">
        <v>0.04</v>
      </c>
      <c r="V122" s="102"/>
      <c r="W122" s="99">
        <v>7870</v>
      </c>
      <c r="X122" s="100">
        <v>18780</v>
      </c>
      <c r="Y122" s="100">
        <v>0</v>
      </c>
      <c r="Z122" s="106">
        <v>0.04</v>
      </c>
    </row>
    <row r="123" spans="2:26" ht="15">
      <c r="B123" s="46"/>
      <c r="C123" s="46"/>
      <c r="F123" s="46"/>
      <c r="G123" s="46"/>
      <c r="H123" s="46">
        <v>24</v>
      </c>
      <c r="J123" s="109" t="s">
        <v>143</v>
      </c>
      <c r="K123" s="81">
        <v>512.8</v>
      </c>
      <c r="L123" s="109" t="s">
        <v>143</v>
      </c>
      <c r="M123" s="81">
        <v>1009</v>
      </c>
      <c r="R123" s="99">
        <v>15200</v>
      </c>
      <c r="S123" s="100">
        <v>16486</v>
      </c>
      <c r="T123" s="100">
        <v>378.8</v>
      </c>
      <c r="U123" s="106">
        <v>0.0448</v>
      </c>
      <c r="V123" s="102"/>
      <c r="W123" s="99">
        <v>18780</v>
      </c>
      <c r="X123" s="100">
        <v>21400</v>
      </c>
      <c r="Y123" s="100">
        <v>436.4</v>
      </c>
      <c r="Z123" s="106">
        <v>0.0584</v>
      </c>
    </row>
    <row r="124" spans="2:26" ht="15">
      <c r="B124" s="46"/>
      <c r="C124" s="46"/>
      <c r="F124" s="46"/>
      <c r="G124" s="46"/>
      <c r="H124" s="46">
        <v>25</v>
      </c>
      <c r="J124" s="109" t="s">
        <v>144</v>
      </c>
      <c r="K124" s="81">
        <v>538.4</v>
      </c>
      <c r="L124" s="109" t="s">
        <v>144</v>
      </c>
      <c r="M124" s="81">
        <v>1059.5</v>
      </c>
      <c r="R124" s="99">
        <v>16486</v>
      </c>
      <c r="S124" s="100">
        <v>26227</v>
      </c>
      <c r="T124" s="100">
        <v>436.41</v>
      </c>
      <c r="U124" s="106">
        <v>0.065408</v>
      </c>
      <c r="V124" s="102"/>
      <c r="W124" s="99">
        <v>21400</v>
      </c>
      <c r="X124" s="100">
        <v>28308</v>
      </c>
      <c r="Y124" s="100">
        <v>589.41</v>
      </c>
      <c r="Z124" s="106">
        <v>0.07008</v>
      </c>
    </row>
    <row r="125" spans="2:26" ht="15">
      <c r="B125" s="46"/>
      <c r="C125" s="46"/>
      <c r="F125" s="46"/>
      <c r="G125" s="46"/>
      <c r="H125" s="46">
        <v>26</v>
      </c>
      <c r="J125" s="109" t="s">
        <v>145</v>
      </c>
      <c r="K125" s="81">
        <v>538.4</v>
      </c>
      <c r="L125" s="109" t="s">
        <v>145</v>
      </c>
      <c r="M125" s="81">
        <v>1059.5</v>
      </c>
      <c r="R125" s="99">
        <v>26227</v>
      </c>
      <c r="S125" s="100">
        <v>62950</v>
      </c>
      <c r="T125" s="100">
        <v>1073.55</v>
      </c>
      <c r="U125" s="106">
        <v>0.070224</v>
      </c>
      <c r="V125" s="102"/>
      <c r="W125" s="99">
        <v>28308</v>
      </c>
      <c r="X125" s="100">
        <v>60750</v>
      </c>
      <c r="Y125" s="100">
        <v>1073.52</v>
      </c>
      <c r="Z125" s="106">
        <v>0.07524</v>
      </c>
    </row>
    <row r="126" spans="2:26" ht="15">
      <c r="B126" s="46"/>
      <c r="C126" s="46"/>
      <c r="F126" s="46"/>
      <c r="G126" s="46"/>
      <c r="H126" s="46">
        <v>27</v>
      </c>
      <c r="J126" s="109" t="s">
        <v>146</v>
      </c>
      <c r="K126" s="2">
        <v>394</v>
      </c>
      <c r="L126" s="109" t="s">
        <v>146</v>
      </c>
      <c r="M126" s="81">
        <v>775.3</v>
      </c>
      <c r="R126" s="99">
        <v>62950</v>
      </c>
      <c r="S126" s="100">
        <v>240190</v>
      </c>
      <c r="T126" s="100">
        <v>3652.39</v>
      </c>
      <c r="U126" s="106">
        <v>0.0627</v>
      </c>
      <c r="V126" s="102"/>
      <c r="W126" s="99">
        <v>60750</v>
      </c>
      <c r="X126" s="100">
        <v>240190</v>
      </c>
      <c r="Y126" s="100">
        <v>3514.46</v>
      </c>
      <c r="Z126" s="106">
        <v>0.0627</v>
      </c>
    </row>
    <row r="127" spans="2:26" ht="15">
      <c r="B127" s="46"/>
      <c r="C127" s="46"/>
      <c r="F127" s="46"/>
      <c r="G127" s="46"/>
      <c r="H127" s="46">
        <v>28</v>
      </c>
      <c r="J127" s="109" t="s">
        <v>147</v>
      </c>
      <c r="K127" s="2">
        <v>484.3</v>
      </c>
      <c r="L127" s="109" t="s">
        <v>147</v>
      </c>
      <c r="M127" s="2">
        <v>952.9</v>
      </c>
      <c r="R127" s="103">
        <v>240190</v>
      </c>
      <c r="S127" s="104">
        <v>999999999.99</v>
      </c>
      <c r="T127" s="104">
        <v>14765.34</v>
      </c>
      <c r="U127" s="107">
        <v>0.0765</v>
      </c>
      <c r="V127" s="102"/>
      <c r="W127" s="103">
        <v>240190</v>
      </c>
      <c r="X127" s="104">
        <v>999999999.99</v>
      </c>
      <c r="Y127" s="104">
        <v>14765.35</v>
      </c>
      <c r="Z127" s="107">
        <v>0.0765</v>
      </c>
    </row>
    <row r="128" spans="2:13" ht="12.75">
      <c r="B128" s="46"/>
      <c r="C128" s="46"/>
      <c r="F128" s="46"/>
      <c r="G128" s="46"/>
      <c r="H128" s="46">
        <v>29</v>
      </c>
      <c r="J128" s="109" t="s">
        <v>148</v>
      </c>
      <c r="K128" s="2">
        <v>499.3</v>
      </c>
      <c r="L128" s="109" t="s">
        <v>148</v>
      </c>
      <c r="M128" s="2">
        <v>982.5</v>
      </c>
    </row>
    <row r="129" spans="2:13" ht="12.75">
      <c r="B129" s="46"/>
      <c r="C129" s="46"/>
      <c r="F129" s="46"/>
      <c r="G129" s="46"/>
      <c r="H129" s="46">
        <v>30</v>
      </c>
      <c r="J129" s="109" t="s">
        <v>179</v>
      </c>
      <c r="K129" s="2">
        <v>485.8</v>
      </c>
      <c r="L129" s="109" t="s">
        <v>180</v>
      </c>
      <c r="M129" s="2">
        <v>955.9</v>
      </c>
    </row>
    <row r="130" spans="2:13" ht="12.75">
      <c r="B130" s="46"/>
      <c r="C130" s="46"/>
      <c r="F130" s="46"/>
      <c r="G130" s="46"/>
      <c r="H130" s="46">
        <v>31</v>
      </c>
      <c r="J130" s="109" t="s">
        <v>181</v>
      </c>
      <c r="K130" s="2">
        <v>473.7</v>
      </c>
      <c r="L130" s="109" t="s">
        <v>181</v>
      </c>
      <c r="M130" s="2">
        <v>932.2</v>
      </c>
    </row>
    <row r="131" spans="2:13" ht="12.75">
      <c r="B131" s="46"/>
      <c r="C131" s="46"/>
      <c r="F131" s="46"/>
      <c r="G131" s="46"/>
      <c r="H131" s="46">
        <v>32</v>
      </c>
      <c r="J131" s="110" t="s">
        <v>149</v>
      </c>
      <c r="K131" s="2">
        <v>391</v>
      </c>
      <c r="L131" s="110" t="s">
        <v>149</v>
      </c>
      <c r="M131" s="2">
        <v>770.5</v>
      </c>
    </row>
    <row r="132" spans="2:13" ht="12.75">
      <c r="B132" s="46"/>
      <c r="C132" s="46"/>
      <c r="F132" s="46"/>
      <c r="G132" s="46"/>
      <c r="H132" s="46">
        <v>33</v>
      </c>
      <c r="J132" s="109" t="s">
        <v>150</v>
      </c>
      <c r="K132" s="2">
        <v>428.6</v>
      </c>
      <c r="L132" s="109" t="s">
        <v>150</v>
      </c>
      <c r="M132" s="2">
        <v>843.3</v>
      </c>
    </row>
    <row r="133" spans="2:13" ht="12.75">
      <c r="B133" s="46"/>
      <c r="C133" s="46"/>
      <c r="F133" s="46"/>
      <c r="G133" s="46"/>
      <c r="H133" s="46">
        <v>34</v>
      </c>
      <c r="J133" s="109" t="s">
        <v>151</v>
      </c>
      <c r="K133" s="2">
        <v>507.3</v>
      </c>
      <c r="L133" s="109" t="s">
        <v>151</v>
      </c>
      <c r="M133" s="2">
        <v>998.2</v>
      </c>
    </row>
    <row r="134" spans="2:13" ht="12.75">
      <c r="B134" s="46"/>
      <c r="C134" s="46"/>
      <c r="F134" s="46"/>
      <c r="G134" s="46"/>
      <c r="H134" s="46">
        <v>35</v>
      </c>
      <c r="J134" s="109" t="s">
        <v>152</v>
      </c>
      <c r="K134" s="2">
        <v>398.8</v>
      </c>
      <c r="L134" s="109" t="s">
        <v>152</v>
      </c>
      <c r="M134" s="2">
        <v>784.8</v>
      </c>
    </row>
    <row r="135" spans="2:13" ht="12.75">
      <c r="B135" s="46"/>
      <c r="C135" s="46"/>
      <c r="F135" s="46"/>
      <c r="G135" s="46"/>
      <c r="H135" s="46">
        <v>36</v>
      </c>
      <c r="J135" s="109" t="s">
        <v>153</v>
      </c>
      <c r="K135" s="2">
        <v>502.5</v>
      </c>
      <c r="L135" s="109" t="s">
        <v>153</v>
      </c>
      <c r="M135" s="2">
        <v>988.8</v>
      </c>
    </row>
    <row r="136" spans="2:13" ht="12.75">
      <c r="B136" s="46"/>
      <c r="C136" s="46"/>
      <c r="F136" s="46"/>
      <c r="G136" s="46"/>
      <c r="H136" s="46">
        <v>37</v>
      </c>
      <c r="J136" s="109" t="s">
        <v>154</v>
      </c>
      <c r="K136" s="2">
        <v>487.5</v>
      </c>
      <c r="L136" s="109" t="s">
        <v>154</v>
      </c>
      <c r="M136" s="2">
        <v>959.2</v>
      </c>
    </row>
    <row r="137" spans="2:13" ht="12.75">
      <c r="B137" s="46"/>
      <c r="C137" s="46"/>
      <c r="F137" s="46"/>
      <c r="G137" s="46"/>
      <c r="H137" s="46">
        <v>38</v>
      </c>
      <c r="J137" s="109" t="s">
        <v>155</v>
      </c>
      <c r="K137" s="2">
        <v>449.7</v>
      </c>
      <c r="L137" s="109" t="s">
        <v>155</v>
      </c>
      <c r="M137" s="2">
        <v>884.8</v>
      </c>
    </row>
    <row r="138" spans="2:13" ht="12.75">
      <c r="B138" s="46"/>
      <c r="C138" s="46"/>
      <c r="F138" s="46"/>
      <c r="G138" s="46"/>
      <c r="H138" s="46">
        <v>39</v>
      </c>
      <c r="J138" s="109" t="s">
        <v>156</v>
      </c>
      <c r="K138" s="2">
        <v>508</v>
      </c>
      <c r="L138" s="109" t="s">
        <v>156</v>
      </c>
      <c r="M138" s="2">
        <v>999.6</v>
      </c>
    </row>
    <row r="139" spans="2:13" ht="12.75">
      <c r="B139" s="46"/>
      <c r="C139" s="46"/>
      <c r="F139" s="46"/>
      <c r="G139" s="46"/>
      <c r="H139" s="46">
        <v>40</v>
      </c>
      <c r="J139" s="109" t="s">
        <v>157</v>
      </c>
      <c r="K139" s="2">
        <v>544</v>
      </c>
      <c r="L139" s="109" t="s">
        <v>157</v>
      </c>
      <c r="M139" s="2">
        <v>1070.4</v>
      </c>
    </row>
    <row r="140" spans="2:13" ht="12.75">
      <c r="B140" s="46"/>
      <c r="C140" s="46"/>
      <c r="F140" s="46"/>
      <c r="G140" s="46"/>
      <c r="H140" s="46">
        <v>41</v>
      </c>
      <c r="J140" s="109" t="s">
        <v>173</v>
      </c>
      <c r="K140" s="2">
        <v>836.2</v>
      </c>
      <c r="L140" s="109" t="s">
        <v>173</v>
      </c>
      <c r="M140" s="2">
        <v>1654.4</v>
      </c>
    </row>
    <row r="141" spans="2:13" ht="12.75">
      <c r="B141" s="46"/>
      <c r="C141" s="46"/>
      <c r="F141" s="46"/>
      <c r="G141" s="46"/>
      <c r="H141" s="46">
        <v>42</v>
      </c>
      <c r="J141" s="109" t="s">
        <v>158</v>
      </c>
      <c r="K141" s="2">
        <v>429.8</v>
      </c>
      <c r="L141" s="109" t="s">
        <v>158</v>
      </c>
      <c r="M141" s="2">
        <v>845.8</v>
      </c>
    </row>
    <row r="142" spans="2:13" ht="12.75">
      <c r="B142" s="46"/>
      <c r="C142" s="46"/>
      <c r="F142" s="46"/>
      <c r="G142" s="46"/>
      <c r="H142" s="46">
        <v>43</v>
      </c>
      <c r="J142" s="109" t="s">
        <v>159</v>
      </c>
      <c r="K142" s="2">
        <v>399</v>
      </c>
      <c r="L142" s="109" t="s">
        <v>159</v>
      </c>
      <c r="M142" s="2">
        <v>785.1</v>
      </c>
    </row>
    <row r="143" spans="2:13" ht="12.75">
      <c r="B143" s="46"/>
      <c r="C143" s="46"/>
      <c r="F143" s="46"/>
      <c r="G143" s="46"/>
      <c r="H143" s="46">
        <v>44</v>
      </c>
      <c r="J143" s="109" t="s">
        <v>174</v>
      </c>
      <c r="K143" s="2">
        <v>487.3</v>
      </c>
      <c r="L143" s="109" t="s">
        <v>174</v>
      </c>
      <c r="M143" s="2">
        <v>958.8</v>
      </c>
    </row>
    <row r="144" spans="2:13" ht="12.75">
      <c r="B144" s="46"/>
      <c r="C144" s="46"/>
      <c r="F144" s="46"/>
      <c r="G144" s="46"/>
      <c r="H144" s="46">
        <v>45</v>
      </c>
      <c r="J144" s="109" t="s">
        <v>175</v>
      </c>
      <c r="K144" s="2">
        <v>511</v>
      </c>
      <c r="L144" s="109" t="s">
        <v>175</v>
      </c>
      <c r="M144" s="2">
        <v>1005.6</v>
      </c>
    </row>
    <row r="145" spans="2:13" ht="12.75">
      <c r="B145" s="46"/>
      <c r="C145" s="46"/>
      <c r="F145" s="46"/>
      <c r="G145" s="46"/>
      <c r="H145" s="46">
        <v>46</v>
      </c>
      <c r="J145" s="109" t="s">
        <v>160</v>
      </c>
      <c r="K145" s="2">
        <v>424.4</v>
      </c>
      <c r="L145" s="109" t="s">
        <v>160</v>
      </c>
      <c r="M145" s="2">
        <v>835.2</v>
      </c>
    </row>
    <row r="146" spans="2:13" ht="12.75">
      <c r="B146" s="46"/>
      <c r="C146" s="46"/>
      <c r="F146" s="46"/>
      <c r="G146" s="46"/>
      <c r="H146" s="46">
        <v>47</v>
      </c>
      <c r="J146" s="109" t="s">
        <v>161</v>
      </c>
      <c r="K146" s="2">
        <v>526.9</v>
      </c>
      <c r="L146" s="109" t="s">
        <v>161</v>
      </c>
      <c r="M146" s="2">
        <v>1036.8</v>
      </c>
    </row>
    <row r="147" spans="2:13" ht="12.75">
      <c r="B147" s="46"/>
      <c r="C147" s="46"/>
      <c r="F147" s="46"/>
      <c r="G147" s="46"/>
      <c r="H147" s="46">
        <v>48</v>
      </c>
      <c r="J147" s="109" t="s">
        <v>162</v>
      </c>
      <c r="K147" s="2">
        <v>517.2</v>
      </c>
      <c r="L147" s="109" t="s">
        <v>162</v>
      </c>
      <c r="M147" s="2">
        <v>1017.7</v>
      </c>
    </row>
    <row r="148" spans="2:13" ht="12.75">
      <c r="B148" s="46"/>
      <c r="C148" s="46"/>
      <c r="F148" s="46"/>
      <c r="G148" s="46"/>
      <c r="H148" s="46">
        <v>49</v>
      </c>
      <c r="J148" s="109" t="s">
        <v>163</v>
      </c>
      <c r="K148" s="2">
        <v>493.1</v>
      </c>
      <c r="L148" s="109" t="s">
        <v>163</v>
      </c>
      <c r="M148" s="2">
        <v>970.2</v>
      </c>
    </row>
    <row r="149" spans="2:13" ht="12.75">
      <c r="B149" s="46"/>
      <c r="C149" s="46"/>
      <c r="F149" s="46"/>
      <c r="G149" s="46"/>
      <c r="H149" s="46">
        <v>50</v>
      </c>
      <c r="J149" s="109" t="s">
        <v>164</v>
      </c>
      <c r="K149" s="2">
        <v>483</v>
      </c>
      <c r="L149" s="109" t="s">
        <v>164</v>
      </c>
      <c r="M149" s="2">
        <v>950.4</v>
      </c>
    </row>
    <row r="150" spans="2:13" ht="12.75">
      <c r="B150" s="46"/>
      <c r="C150" s="46"/>
      <c r="F150" s="46"/>
      <c r="G150" s="46"/>
      <c r="H150" s="46">
        <v>51</v>
      </c>
      <c r="J150" s="109" t="s">
        <v>165</v>
      </c>
      <c r="K150" s="2">
        <v>425.7</v>
      </c>
      <c r="L150" s="109" t="s">
        <v>165</v>
      </c>
      <c r="M150" s="2">
        <v>837.6</v>
      </c>
    </row>
    <row r="151" spans="2:13" ht="12.75">
      <c r="B151" s="46"/>
      <c r="C151" s="46"/>
      <c r="F151" s="46"/>
      <c r="G151" s="46"/>
      <c r="H151" s="46">
        <v>52</v>
      </c>
      <c r="J151" s="109" t="s">
        <v>166</v>
      </c>
      <c r="K151" s="2">
        <v>492.7</v>
      </c>
      <c r="L151" s="109" t="s">
        <v>166</v>
      </c>
      <c r="M151" s="2">
        <v>969.6</v>
      </c>
    </row>
    <row r="152" spans="2:13" ht="12.75">
      <c r="B152" s="46"/>
      <c r="C152" s="46"/>
      <c r="F152" s="46"/>
      <c r="G152" s="46"/>
      <c r="H152" s="46">
        <v>53</v>
      </c>
      <c r="J152" s="109" t="s">
        <v>167</v>
      </c>
      <c r="K152" s="2">
        <v>518.4</v>
      </c>
      <c r="L152" s="109" t="s">
        <v>167</v>
      </c>
      <c r="M152" s="2">
        <v>1020.1</v>
      </c>
    </row>
    <row r="153" spans="2:13" ht="12.75">
      <c r="B153" s="46"/>
      <c r="C153" s="46"/>
      <c r="F153" s="46"/>
      <c r="G153" s="46"/>
      <c r="H153" s="46">
        <v>54</v>
      </c>
      <c r="J153" s="109" t="s">
        <v>168</v>
      </c>
      <c r="K153" s="2">
        <v>518.4</v>
      </c>
      <c r="L153" s="109" t="s">
        <v>168</v>
      </c>
      <c r="M153" s="2">
        <v>1020.1</v>
      </c>
    </row>
    <row r="154" spans="2:13" ht="12.75">
      <c r="B154" s="46"/>
      <c r="C154" s="46"/>
      <c r="F154" s="46"/>
      <c r="G154" s="46"/>
      <c r="H154" s="46">
        <v>55</v>
      </c>
      <c r="J154" s="109" t="s">
        <v>169</v>
      </c>
      <c r="K154" s="2">
        <v>374</v>
      </c>
      <c r="L154" s="109" t="s">
        <v>169</v>
      </c>
      <c r="M154" s="2">
        <v>735.9</v>
      </c>
    </row>
    <row r="155" spans="2:8" ht="12.75">
      <c r="B155" s="46"/>
      <c r="C155" s="46"/>
      <c r="F155" s="46"/>
      <c r="G155" s="46"/>
      <c r="H155" s="46">
        <v>56</v>
      </c>
    </row>
    <row r="156" spans="2:8" ht="12.75">
      <c r="B156" s="46"/>
      <c r="C156" s="46"/>
      <c r="F156" s="46"/>
      <c r="G156" s="46"/>
      <c r="H156" s="46">
        <v>57</v>
      </c>
    </row>
    <row r="157" spans="2:8" ht="12.75">
      <c r="B157" s="46"/>
      <c r="C157" s="46"/>
      <c r="F157" s="46"/>
      <c r="G157" s="46"/>
      <c r="H157" s="46">
        <v>58</v>
      </c>
    </row>
    <row r="158" spans="2:8" ht="12.75">
      <c r="B158" s="46"/>
      <c r="C158" s="46"/>
      <c r="F158" s="46"/>
      <c r="G158" s="46"/>
      <c r="H158" s="46">
        <v>59</v>
      </c>
    </row>
    <row r="159" spans="2:8" ht="12.75">
      <c r="B159" s="46"/>
      <c r="C159" s="46"/>
      <c r="F159" s="46"/>
      <c r="G159" s="46"/>
      <c r="H159" s="46">
        <v>60</v>
      </c>
    </row>
    <row r="160" spans="2:8" ht="12.75">
      <c r="B160" s="46"/>
      <c r="C160" s="46"/>
      <c r="F160" s="46"/>
      <c r="G160" s="46"/>
      <c r="H160" s="46">
        <v>61</v>
      </c>
    </row>
    <row r="161" spans="2:8" ht="12.75">
      <c r="B161" s="46"/>
      <c r="C161" s="46"/>
      <c r="F161" s="46"/>
      <c r="G161" s="46"/>
      <c r="H161" s="46">
        <v>62</v>
      </c>
    </row>
    <row r="162" spans="2:8" ht="12.75">
      <c r="B162" s="46"/>
      <c r="C162" s="46"/>
      <c r="F162" s="46"/>
      <c r="G162" s="46"/>
      <c r="H162" s="46">
        <v>63</v>
      </c>
    </row>
    <row r="163" spans="2:8" ht="12.75">
      <c r="B163" s="46"/>
      <c r="C163" s="46"/>
      <c r="F163" s="46"/>
      <c r="G163" s="46"/>
      <c r="H163" s="46">
        <v>64</v>
      </c>
    </row>
    <row r="164" spans="2:8" ht="12.75">
      <c r="B164" s="46"/>
      <c r="C164" s="46"/>
      <c r="F164" s="46"/>
      <c r="G164" s="46"/>
      <c r="H164" s="46">
        <v>65</v>
      </c>
    </row>
    <row r="165" spans="2:8" ht="12.75">
      <c r="B165" s="46"/>
      <c r="C165" s="46"/>
      <c r="F165" s="46"/>
      <c r="G165" s="46"/>
      <c r="H165" s="46">
        <v>66</v>
      </c>
    </row>
    <row r="166" spans="2:8" ht="12.75">
      <c r="B166" s="46"/>
      <c r="C166" s="46"/>
      <c r="F166" s="46"/>
      <c r="G166" s="46"/>
      <c r="H166" s="46">
        <v>67</v>
      </c>
    </row>
    <row r="167" spans="2:8" ht="12.75">
      <c r="B167" s="46"/>
      <c r="C167" s="46"/>
      <c r="F167" s="46"/>
      <c r="G167" s="46"/>
      <c r="H167" s="46">
        <v>68</v>
      </c>
    </row>
    <row r="168" spans="2:8" ht="12.75">
      <c r="B168" s="46"/>
      <c r="C168" s="46"/>
      <c r="F168" s="46"/>
      <c r="G168" s="46"/>
      <c r="H168" s="46">
        <v>69</v>
      </c>
    </row>
    <row r="169" spans="2:8" ht="12.75">
      <c r="B169" s="46"/>
      <c r="C169" s="46"/>
      <c r="F169" s="46"/>
      <c r="G169" s="46"/>
      <c r="H169" s="46">
        <v>70</v>
      </c>
    </row>
    <row r="170" spans="2:8" ht="12.75">
      <c r="B170" s="46"/>
      <c r="C170" s="46"/>
      <c r="F170" s="46"/>
      <c r="G170" s="46"/>
      <c r="H170" s="46">
        <v>71</v>
      </c>
    </row>
    <row r="171" spans="2:8" ht="12.75">
      <c r="B171" s="46"/>
      <c r="C171" s="46"/>
      <c r="F171" s="46"/>
      <c r="G171" s="46"/>
      <c r="H171" s="46">
        <v>72</v>
      </c>
    </row>
    <row r="172" spans="2:8" ht="12.75">
      <c r="B172" s="46"/>
      <c r="C172" s="46"/>
      <c r="F172" s="46"/>
      <c r="G172" s="46"/>
      <c r="H172" s="46">
        <v>73</v>
      </c>
    </row>
    <row r="173" spans="2:8" ht="12.75">
      <c r="B173" s="46"/>
      <c r="C173" s="46"/>
      <c r="F173" s="46"/>
      <c r="G173" s="46"/>
      <c r="H173" s="46">
        <v>74</v>
      </c>
    </row>
    <row r="174" spans="2:8" ht="12.75">
      <c r="B174" s="46"/>
      <c r="C174" s="46"/>
      <c r="F174" s="46"/>
      <c r="G174" s="46"/>
      <c r="H174" s="46">
        <v>75</v>
      </c>
    </row>
    <row r="175" spans="2:8" ht="12.75">
      <c r="B175" s="46"/>
      <c r="C175" s="46"/>
      <c r="F175" s="46"/>
      <c r="G175" s="46"/>
      <c r="H175" s="46">
        <v>76</v>
      </c>
    </row>
    <row r="176" spans="2:8" ht="12.75">
      <c r="B176" s="46"/>
      <c r="C176" s="46"/>
      <c r="F176" s="46"/>
      <c r="G176" s="46"/>
      <c r="H176" s="46">
        <v>77</v>
      </c>
    </row>
    <row r="177" spans="2:8" ht="12.75">
      <c r="B177" s="46"/>
      <c r="C177" s="46"/>
      <c r="F177" s="46"/>
      <c r="G177" s="46"/>
      <c r="H177" s="46">
        <v>78</v>
      </c>
    </row>
    <row r="178" spans="2:8" ht="12.75">
      <c r="B178" s="46"/>
      <c r="C178" s="46"/>
      <c r="F178" s="46"/>
      <c r="G178" s="46"/>
      <c r="H178" s="46">
        <v>79</v>
      </c>
    </row>
    <row r="179" spans="2:8" ht="12.75">
      <c r="B179" s="46"/>
      <c r="C179" s="46"/>
      <c r="F179" s="46"/>
      <c r="G179" s="46"/>
      <c r="H179" s="46">
        <v>80</v>
      </c>
    </row>
    <row r="180" spans="2:8" ht="12.75">
      <c r="B180" s="46"/>
      <c r="C180" s="46"/>
      <c r="F180" s="46"/>
      <c r="G180" s="46"/>
      <c r="H180" s="46">
        <v>81</v>
      </c>
    </row>
    <row r="181" spans="2:8" ht="12.75">
      <c r="B181" s="46"/>
      <c r="C181" s="46"/>
      <c r="F181" s="46"/>
      <c r="G181" s="46"/>
      <c r="H181" s="46">
        <v>82</v>
      </c>
    </row>
    <row r="182" spans="2:8" ht="12.75">
      <c r="B182" s="46"/>
      <c r="C182" s="46"/>
      <c r="F182" s="46"/>
      <c r="G182" s="46"/>
      <c r="H182" s="46">
        <v>83</v>
      </c>
    </row>
    <row r="183" spans="2:8" ht="12.75">
      <c r="B183" s="46"/>
      <c r="C183" s="46"/>
      <c r="F183" s="46"/>
      <c r="G183" s="46"/>
      <c r="H183" s="46">
        <v>84</v>
      </c>
    </row>
    <row r="184" spans="2:8" ht="12.75">
      <c r="B184" s="46"/>
      <c r="C184" s="46"/>
      <c r="F184" s="46"/>
      <c r="G184" s="46"/>
      <c r="H184" s="46">
        <v>85</v>
      </c>
    </row>
    <row r="185" spans="2:8" ht="12.75">
      <c r="B185" s="46"/>
      <c r="C185" s="46"/>
      <c r="F185" s="46"/>
      <c r="G185" s="46"/>
      <c r="H185" s="46">
        <v>86</v>
      </c>
    </row>
    <row r="186" spans="2:8" ht="12.75">
      <c r="B186" s="46"/>
      <c r="C186" s="46"/>
      <c r="F186" s="46"/>
      <c r="G186" s="46"/>
      <c r="H186" s="46">
        <v>87</v>
      </c>
    </row>
    <row r="187" spans="2:8" ht="12.75">
      <c r="B187" s="46"/>
      <c r="C187" s="46"/>
      <c r="F187" s="46"/>
      <c r="G187" s="46"/>
      <c r="H187" s="46">
        <v>88</v>
      </c>
    </row>
    <row r="188" spans="2:8" ht="12.75">
      <c r="B188" s="46"/>
      <c r="C188" s="46"/>
      <c r="F188" s="46"/>
      <c r="G188" s="46"/>
      <c r="H188" s="46">
        <v>89</v>
      </c>
    </row>
    <row r="189" spans="2:8" ht="12.75">
      <c r="B189" s="46"/>
      <c r="C189" s="46"/>
      <c r="F189" s="46"/>
      <c r="G189" s="46"/>
      <c r="H189" s="46">
        <v>90</v>
      </c>
    </row>
    <row r="190" spans="2:8" ht="12.75">
      <c r="B190" s="46"/>
      <c r="C190" s="46"/>
      <c r="F190" s="46"/>
      <c r="G190" s="46"/>
      <c r="H190" s="46">
        <v>91</v>
      </c>
    </row>
    <row r="191" spans="2:8" ht="12.75">
      <c r="B191" s="46"/>
      <c r="C191" s="46"/>
      <c r="F191" s="46"/>
      <c r="G191" s="46"/>
      <c r="H191" s="46">
        <v>92</v>
      </c>
    </row>
    <row r="192" spans="2:8" ht="12.75">
      <c r="B192" s="46"/>
      <c r="C192" s="46"/>
      <c r="F192" s="46"/>
      <c r="G192" s="46"/>
      <c r="H192" s="46">
        <v>93</v>
      </c>
    </row>
    <row r="193" spans="2:8" ht="12.75">
      <c r="B193" s="46"/>
      <c r="C193" s="46"/>
      <c r="F193" s="46"/>
      <c r="G193" s="46"/>
      <c r="H193" s="46">
        <v>94</v>
      </c>
    </row>
    <row r="194" spans="2:8" ht="12.75">
      <c r="B194" s="46"/>
      <c r="C194" s="46"/>
      <c r="F194" s="46"/>
      <c r="G194" s="46"/>
      <c r="H194" s="46">
        <v>95</v>
      </c>
    </row>
    <row r="195" spans="2:8" ht="12.75">
      <c r="B195" s="46"/>
      <c r="C195" s="46"/>
      <c r="F195" s="46"/>
      <c r="G195" s="46"/>
      <c r="H195" s="46">
        <v>96</v>
      </c>
    </row>
    <row r="196" spans="2:8" ht="12.75">
      <c r="B196" s="46"/>
      <c r="C196" s="46"/>
      <c r="F196" s="46"/>
      <c r="G196" s="46"/>
      <c r="H196" s="46">
        <v>97</v>
      </c>
    </row>
    <row r="197" spans="6:8" ht="12.75">
      <c r="F197" s="46"/>
      <c r="G197" s="46"/>
      <c r="H197" s="46">
        <v>98</v>
      </c>
    </row>
    <row r="198" spans="6:8" ht="12.75">
      <c r="F198" s="46"/>
      <c r="G198" s="46"/>
      <c r="H198" s="46"/>
    </row>
    <row r="199" ht="12.75">
      <c r="F199" s="46"/>
    </row>
    <row r="200" ht="12.75">
      <c r="F200" s="46"/>
    </row>
    <row r="201" ht="12.75">
      <c r="F201" s="46"/>
    </row>
  </sheetData>
  <sheetProtection/>
  <mergeCells count="14">
    <mergeCell ref="B70:N70"/>
    <mergeCell ref="B28:N28"/>
    <mergeCell ref="B42:N42"/>
    <mergeCell ref="B43:N43"/>
    <mergeCell ref="B61:N62"/>
    <mergeCell ref="B44:N44"/>
    <mergeCell ref="B26:N26"/>
    <mergeCell ref="B32:N32"/>
    <mergeCell ref="D13:N13"/>
    <mergeCell ref="B36:N36"/>
    <mergeCell ref="D52:N52"/>
    <mergeCell ref="F59:H59"/>
    <mergeCell ref="B34:N34"/>
    <mergeCell ref="B38:N38"/>
  </mergeCells>
  <dataValidations count="5">
    <dataValidation type="list" allowBlank="1" showInputMessage="1" showErrorMessage="1" sqref="L72 H72">
      <formula1>$F$99:$F$100</formula1>
    </dataValidation>
    <dataValidation type="list" allowBlank="1" showInputMessage="1" showErrorMessage="1" sqref="L74 H74">
      <formula1>$H$96:$H$197</formula1>
    </dataValidation>
    <dataValidation type="list" allowBlank="1" showInputMessage="1" showErrorMessage="1" sqref="F54">
      <formula1>$D$99:$D$101</formula1>
    </dataValidation>
    <dataValidation type="list" allowBlank="1" showInputMessage="1" showErrorMessage="1" sqref="F50">
      <formula1>$D$95:$D$96</formula1>
    </dataValidation>
    <dataValidation type="list" allowBlank="1" showInputMessage="1" showErrorMessage="1" sqref="F59:H59">
      <formula1>$J$99:$J$154</formula1>
    </dataValidation>
  </dataValidations>
  <hyperlinks>
    <hyperlink ref="D30" r:id="rId1" display="http://www.irs.gov/pub/irs-pdf/p501.pdf"/>
    <hyperlink ref="D64" r:id="rId2" display="http://uwservice.wisc.edu/premiums/sgh-act10-calculator.php"/>
  </hyperlinks>
  <printOptions horizontalCentered="1" verticalCentered="1"/>
  <pageMargins left="0.25" right="0.25" top="0.25" bottom="0.25" header="0.5" footer="0.5"/>
  <pageSetup fitToHeight="2" horizontalDpi="600" verticalDpi="600" orientation="landscape" scale="49" r:id="rId3"/>
  <rowBreaks count="1" manualBreakCount="1">
    <brk id="4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Wisconsin-Madison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mmartinelli</dc:creator>
  <cp:keywords/>
  <dc:description/>
  <cp:lastModifiedBy>MELANIE KLEINHEINZ</cp:lastModifiedBy>
  <cp:lastPrinted>2010-06-11T14:14:45Z</cp:lastPrinted>
  <dcterms:created xsi:type="dcterms:W3CDTF">2009-09-30T16:30:47Z</dcterms:created>
  <dcterms:modified xsi:type="dcterms:W3CDTF">2016-10-19T17:19:09Z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